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160" windowHeight="8760" activeTab="3"/>
  </bookViews>
  <sheets>
    <sheet name="NYISO" sheetId="2" r:id="rId1"/>
    <sheet name="RGGI PJM" sheetId="9" r:id="rId2"/>
    <sheet name="ISO-NE" sheetId="4" r:id="rId3"/>
    <sheet name="Transmission Projects" sheetId="8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4"/>
  <c r="N13"/>
  <c r="H13" l="1"/>
  <c r="I13"/>
  <c r="J13"/>
  <c r="K13"/>
  <c r="L13"/>
  <c r="M13"/>
  <c r="O42" i="2" l="1"/>
  <c r="O43" s="1"/>
  <c r="O40"/>
  <c r="O11"/>
  <c r="O14"/>
  <c r="O25"/>
  <c r="O29"/>
  <c r="O34"/>
  <c r="M42"/>
  <c r="M43" s="1"/>
  <c r="M40"/>
  <c r="M34"/>
  <c r="M35" s="1"/>
  <c r="M29"/>
  <c r="M25"/>
  <c r="M19"/>
  <c r="M16"/>
  <c r="M14"/>
  <c r="M11"/>
  <c r="M8"/>
  <c r="M20" s="1"/>
  <c r="N31" l="1"/>
  <c r="N32"/>
  <c r="N33"/>
  <c r="N30"/>
  <c r="L34"/>
  <c r="O35"/>
  <c r="K34"/>
  <c r="J34"/>
  <c r="I34"/>
  <c r="H34"/>
  <c r="O19"/>
  <c r="O20" s="1"/>
  <c r="O16"/>
  <c r="O8"/>
  <c r="N7"/>
  <c r="N9"/>
  <c r="N10"/>
  <c r="N12"/>
  <c r="N13"/>
  <c r="N15"/>
  <c r="N17"/>
  <c r="N18"/>
  <c r="N34" l="1"/>
  <c r="N28"/>
  <c r="L29"/>
  <c r="K29"/>
  <c r="J29"/>
  <c r="I29"/>
  <c r="H29"/>
  <c r="N27"/>
  <c r="I42" l="1"/>
  <c r="J42"/>
  <c r="K42"/>
  <c r="L42"/>
  <c r="H42"/>
  <c r="I19" l="1"/>
  <c r="J19"/>
  <c r="K19"/>
  <c r="L19"/>
  <c r="H19"/>
  <c r="N67" i="4"/>
  <c r="I68"/>
  <c r="J68"/>
  <c r="K68"/>
  <c r="L68"/>
  <c r="M68"/>
  <c r="N65"/>
  <c r="I66"/>
  <c r="J66"/>
  <c r="K66"/>
  <c r="L66"/>
  <c r="M66"/>
  <c r="N63"/>
  <c r="N64" s="1"/>
  <c r="I64"/>
  <c r="J64"/>
  <c r="K64"/>
  <c r="L64"/>
  <c r="M64"/>
  <c r="N59"/>
  <c r="N60"/>
  <c r="N61"/>
  <c r="I62"/>
  <c r="J62"/>
  <c r="K62"/>
  <c r="L62"/>
  <c r="M62"/>
  <c r="H62"/>
  <c r="N52"/>
  <c r="N53" s="1"/>
  <c r="I53"/>
  <c r="J53"/>
  <c r="K53"/>
  <c r="L53"/>
  <c r="M53"/>
  <c r="N48"/>
  <c r="N49"/>
  <c r="N50"/>
  <c r="N47"/>
  <c r="I51"/>
  <c r="J51"/>
  <c r="K51"/>
  <c r="L51"/>
  <c r="M51"/>
  <c r="N32"/>
  <c r="N33"/>
  <c r="N34"/>
  <c r="N35"/>
  <c r="N36"/>
  <c r="N37"/>
  <c r="N38"/>
  <c r="N39"/>
  <c r="N40"/>
  <c r="N41"/>
  <c r="N42"/>
  <c r="N31"/>
  <c r="I43"/>
  <c r="J43"/>
  <c r="K43"/>
  <c r="L43"/>
  <c r="M43"/>
  <c r="I30"/>
  <c r="J30"/>
  <c r="L30"/>
  <c r="M30"/>
  <c r="H30"/>
  <c r="N29"/>
  <c r="N28"/>
  <c r="N27"/>
  <c r="N26"/>
  <c r="N25"/>
  <c r="N23"/>
  <c r="N22"/>
  <c r="N21"/>
  <c r="N19"/>
  <c r="N18"/>
  <c r="N17"/>
  <c r="N16"/>
  <c r="N15"/>
  <c r="N14"/>
  <c r="N8"/>
  <c r="N9"/>
  <c r="N10"/>
  <c r="N7"/>
  <c r="M54" l="1"/>
  <c r="J69"/>
  <c r="L69"/>
  <c r="M69"/>
  <c r="I69"/>
  <c r="N66"/>
  <c r="N19" i="2"/>
  <c r="N43" i="4"/>
  <c r="K69"/>
  <c r="N51"/>
  <c r="N58" l="1"/>
  <c r="N62" s="1"/>
  <c r="K24"/>
  <c r="N24" s="1"/>
  <c r="K20"/>
  <c r="O62" l="1"/>
  <c r="N20"/>
  <c r="N30" s="1"/>
  <c r="K30"/>
  <c r="H11" i="2"/>
  <c r="H8"/>
  <c r="N41" l="1"/>
  <c r="N42" s="1"/>
  <c r="N39"/>
  <c r="I40"/>
  <c r="I43" s="1"/>
  <c r="J40"/>
  <c r="J43" s="1"/>
  <c r="K40"/>
  <c r="K43" s="1"/>
  <c r="L40"/>
  <c r="L43" s="1"/>
  <c r="H40"/>
  <c r="H43" l="1"/>
  <c r="N40"/>
  <c r="N43"/>
  <c r="I14"/>
  <c r="J14"/>
  <c r="L14"/>
  <c r="K14"/>
  <c r="H14"/>
  <c r="N14" l="1"/>
  <c r="N26"/>
  <c r="N29" s="1"/>
  <c r="H68" i="4" l="1"/>
  <c r="N68" s="1"/>
  <c r="H66" l="1"/>
  <c r="H64"/>
  <c r="L25" i="2"/>
  <c r="L35" s="1"/>
  <c r="K25"/>
  <c r="K35" s="1"/>
  <c r="J25"/>
  <c r="J35" s="1"/>
  <c r="I25"/>
  <c r="H25"/>
  <c r="N45" i="4"/>
  <c r="N44"/>
  <c r="H43"/>
  <c r="H46"/>
  <c r="I46"/>
  <c r="I54" s="1"/>
  <c r="J46"/>
  <c r="J54" s="1"/>
  <c r="K46"/>
  <c r="K54" s="1"/>
  <c r="L46"/>
  <c r="L54" s="1"/>
  <c r="H51"/>
  <c r="H53"/>
  <c r="H35" i="2" l="1"/>
  <c r="N25"/>
  <c r="H54" i="4"/>
  <c r="H69"/>
  <c r="N69" s="1"/>
  <c r="I35" i="2"/>
  <c r="N46" i="4"/>
  <c r="N54" s="1"/>
  <c r="L16" i="2"/>
  <c r="K16"/>
  <c r="J16"/>
  <c r="I16"/>
  <c r="H16"/>
  <c r="H20" s="1"/>
  <c r="I11"/>
  <c r="J11"/>
  <c r="K11"/>
  <c r="L11"/>
  <c r="I8"/>
  <c r="J8"/>
  <c r="J20" s="1"/>
  <c r="K8"/>
  <c r="L8"/>
  <c r="L20" s="1"/>
  <c r="I20" l="1"/>
  <c r="K20"/>
  <c r="N35"/>
  <c r="N8"/>
  <c r="N16"/>
  <c r="N11"/>
  <c r="N20" l="1"/>
</calcChain>
</file>

<file path=xl/sharedStrings.xml><?xml version="1.0" encoding="utf-8"?>
<sst xmlns="http://schemas.openxmlformats.org/spreadsheetml/2006/main" count="524" uniqueCount="239">
  <si>
    <t>Plant Name</t>
  </si>
  <si>
    <t>State</t>
  </si>
  <si>
    <t>Salem Harbor Gas Project</t>
  </si>
  <si>
    <t>MA</t>
  </si>
  <si>
    <t>CPV Valley Energy Center</t>
  </si>
  <si>
    <t>NY</t>
  </si>
  <si>
    <t>Garrison Energy Center</t>
  </si>
  <si>
    <t>DE</t>
  </si>
  <si>
    <t>Wildcat Point Generation Facility</t>
  </si>
  <si>
    <t>MD</t>
  </si>
  <si>
    <t>Lebanon Solar Project (Ecos Energy)</t>
  </si>
  <si>
    <t>CT</t>
  </si>
  <si>
    <t>Stafford Solar Project (Stafford Middle School)</t>
  </si>
  <si>
    <t>Estabrook Street Solar Project (Grafton)</t>
  </si>
  <si>
    <t>Chicopee River Solar Project</t>
  </si>
  <si>
    <t>North Adams E Street Landfill Solar</t>
  </si>
  <si>
    <t>VT</t>
  </si>
  <si>
    <t>Cambridge Maryland Solar Farm</t>
  </si>
  <si>
    <t>PSEG Waldorf Solar Energy Center (Rockfish)</t>
  </si>
  <si>
    <t>Colebrook South Wind Farm</t>
  </si>
  <si>
    <t>Future Generation Wind Farm</t>
  </si>
  <si>
    <t>Bingham Wind - Blue Sky West</t>
  </si>
  <si>
    <t>ME</t>
  </si>
  <si>
    <t>Hancock Wind Project</t>
  </si>
  <si>
    <t>Oakfield Wind Project</t>
  </si>
  <si>
    <t>Passadumkeag Mountain Wind Project</t>
  </si>
  <si>
    <t>Jericho Mountain Wind Project</t>
  </si>
  <si>
    <t>NH</t>
  </si>
  <si>
    <t>RI</t>
  </si>
  <si>
    <t>Block Island Offshore Wind</t>
  </si>
  <si>
    <t>WED Coventry Wind Farm</t>
  </si>
  <si>
    <t>Dans Mountain</t>
  </si>
  <si>
    <t>Fair Wind Generating Facility</t>
  </si>
  <si>
    <t>Townshend Dam Hydroelectric Project</t>
  </si>
  <si>
    <t>Palmer Renewable Energy</t>
  </si>
  <si>
    <t>Athens Biomass Plant- Cogen</t>
  </si>
  <si>
    <t>Johnston Waste-to-Energy Project</t>
  </si>
  <si>
    <t>Fair Haven Energy Center</t>
  </si>
  <si>
    <t>TBE-Montgomery LLC</t>
  </si>
  <si>
    <t>Military Construction Project 222</t>
  </si>
  <si>
    <t>CPV St. Charles Energy Center</t>
  </si>
  <si>
    <t>New Haven Fuel Cell Project</t>
  </si>
  <si>
    <t>Units</t>
  </si>
  <si>
    <t>2015 (MW)</t>
  </si>
  <si>
    <t>2016 (MW)</t>
  </si>
  <si>
    <t>2017 (MW)</t>
  </si>
  <si>
    <t>2018 (MW)</t>
  </si>
  <si>
    <t>Online Date</t>
  </si>
  <si>
    <t>Capacity Type</t>
  </si>
  <si>
    <t>Combined Cycle</t>
  </si>
  <si>
    <t>Combustion Turbine</t>
  </si>
  <si>
    <t>Solar PV</t>
  </si>
  <si>
    <t>Wind</t>
  </si>
  <si>
    <t>Hydro</t>
  </si>
  <si>
    <t>Biomass</t>
  </si>
  <si>
    <t>CTG</t>
  </si>
  <si>
    <t>Zone G</t>
  </si>
  <si>
    <t>Zone J</t>
  </si>
  <si>
    <t>Zone E</t>
  </si>
  <si>
    <t>2019 (MW)</t>
  </si>
  <si>
    <t>Total Combined Cycle</t>
  </si>
  <si>
    <t>Total Combustion Turbine</t>
  </si>
  <si>
    <t>Total Solar PV</t>
  </si>
  <si>
    <t>Total Wind</t>
  </si>
  <si>
    <t>Total Hydro</t>
  </si>
  <si>
    <t>Total Biomass</t>
  </si>
  <si>
    <t>Perryman</t>
  </si>
  <si>
    <t>6-1 &amp; 6-2 &amp; GT-6</t>
  </si>
  <si>
    <t>CC2</t>
  </si>
  <si>
    <t>GTG</t>
  </si>
  <si>
    <t>Other</t>
  </si>
  <si>
    <t>Total Other</t>
  </si>
  <si>
    <t>FB1</t>
  </si>
  <si>
    <t>Ball Mountain Dam Hydro (Blue Heron)</t>
  </si>
  <si>
    <t>Gen 1-12</t>
  </si>
  <si>
    <t>1-6</t>
  </si>
  <si>
    <t>ANC1</t>
  </si>
  <si>
    <t>5-7</t>
  </si>
  <si>
    <t>Firm Builds</t>
  </si>
  <si>
    <t>Firm Retirements</t>
  </si>
  <si>
    <t>Nuclear</t>
  </si>
  <si>
    <t>Coal</t>
  </si>
  <si>
    <t>Riverside (MD)</t>
  </si>
  <si>
    <t>MCKEE RUN</t>
  </si>
  <si>
    <t>Bar Harbor</t>
  </si>
  <si>
    <t>Medway Hydro</t>
  </si>
  <si>
    <t>Retirement Date</t>
  </si>
  <si>
    <t>Total Coal</t>
  </si>
  <si>
    <t>Total O/G Steam</t>
  </si>
  <si>
    <t>1 &amp; 2</t>
  </si>
  <si>
    <t>IC1 &amp; IC2 &amp; IC3 &amp;IC4</t>
  </si>
  <si>
    <t>1 &amp; 3</t>
  </si>
  <si>
    <t>Brayton Point</t>
  </si>
  <si>
    <t>Brayton Point 1-3</t>
  </si>
  <si>
    <t>1 &amp; 2 &amp; 3</t>
  </si>
  <si>
    <t>Brayton Point 4</t>
  </si>
  <si>
    <t>Cayuga</t>
  </si>
  <si>
    <t>Zone C</t>
  </si>
  <si>
    <t>Total Nuclear</t>
  </si>
  <si>
    <t>Pilgrim Nuclear Power Station</t>
  </si>
  <si>
    <t>Susquehanna-Roseland</t>
  </si>
  <si>
    <t>Jacks Mountain</t>
  </si>
  <si>
    <t>Cloverdale - Lexington Rebuild</t>
  </si>
  <si>
    <t>Lexington - Dooms Rebuild</t>
  </si>
  <si>
    <t>ISO</t>
  </si>
  <si>
    <t>PJM</t>
  </si>
  <si>
    <t>ISO-NE</t>
  </si>
  <si>
    <t>Transmission project</t>
  </si>
  <si>
    <t>Developer</t>
  </si>
  <si>
    <t>NYISO</t>
  </si>
  <si>
    <t>NEEWS (Interstate Reliability Project)</t>
  </si>
  <si>
    <t>Various</t>
  </si>
  <si>
    <t>Maine Power Reliability Program (MPRP)</t>
  </si>
  <si>
    <t>CMP</t>
  </si>
  <si>
    <t>PPL, PSE&amp;G</t>
  </si>
  <si>
    <t>Penelec, PPL</t>
  </si>
  <si>
    <t>Dominion</t>
  </si>
  <si>
    <t>2015/2016</t>
  </si>
  <si>
    <t>2015/2017</t>
  </si>
  <si>
    <t>Online Year</t>
  </si>
  <si>
    <t>CONED</t>
  </si>
  <si>
    <t>2nd Rock Tavern - Ramapo</t>
  </si>
  <si>
    <t>Marcy-South Series Compensation &amp; Fraser</t>
  </si>
  <si>
    <t>Transmission to Un-bottle Staten Island Generation</t>
  </si>
  <si>
    <t>NYPA, NYSEG</t>
  </si>
  <si>
    <t>Total NYISO Firm Builds</t>
  </si>
  <si>
    <t>Total RGGI PJM Firm Builds</t>
  </si>
  <si>
    <t>Total RGGI PJM Retirements</t>
  </si>
  <si>
    <t>Total ISO-NE Firm Builds</t>
  </si>
  <si>
    <t>Total ISO-NE Retirements</t>
  </si>
  <si>
    <t>RGGI Assumptions: NYISO Firm Builds and Retirements</t>
  </si>
  <si>
    <t>RGGI Assumptions: RGGI PJM Firm Builds and Retirements</t>
  </si>
  <si>
    <t>RGGI Assumptions: Transmission Projects</t>
  </si>
  <si>
    <t>RGGI Assumptions: ISO-NE Firm Builds and Retirements</t>
  </si>
  <si>
    <t>Return-to-Service</t>
  </si>
  <si>
    <t>Bowline Point</t>
  </si>
  <si>
    <t>2</t>
  </si>
  <si>
    <t>Return-to-Service Date</t>
  </si>
  <si>
    <t>Zone A</t>
  </si>
  <si>
    <t>TBD</t>
  </si>
  <si>
    <t>SEMA/RI</t>
  </si>
  <si>
    <t>Total MW (2015-2020)</t>
  </si>
  <si>
    <t>2020 (MW)</t>
  </si>
  <si>
    <t>Eversource, National Grid, NHT</t>
  </si>
  <si>
    <t>2017-2019</t>
  </si>
  <si>
    <t>ODEC</t>
  </si>
  <si>
    <t>Mattawoman Energy LLC</t>
  </si>
  <si>
    <t>Burches Hill - Chalk Point</t>
  </si>
  <si>
    <t>Kings Creek-Loretto 138kV</t>
  </si>
  <si>
    <t>DPL</t>
  </si>
  <si>
    <t>2016 Q4</t>
  </si>
  <si>
    <t>Vienna</t>
  </si>
  <si>
    <t>2018 Q4</t>
  </si>
  <si>
    <t>Worcester 25kV</t>
  </si>
  <si>
    <t>2017 Q4</t>
  </si>
  <si>
    <t>Todd 69kV</t>
  </si>
  <si>
    <t>2017 Q3</t>
  </si>
  <si>
    <t>West Cambridge-Vienna 69kV</t>
  </si>
  <si>
    <t>Church Hill 69kV</t>
  </si>
  <si>
    <t>2015 Q3</t>
  </si>
  <si>
    <t>Wye Mills 69kV</t>
  </si>
  <si>
    <t>2016 Q3</t>
  </si>
  <si>
    <t>Perryman Solar</t>
  </si>
  <si>
    <t>BGE</t>
  </si>
  <si>
    <t>2015 Q4</t>
  </si>
  <si>
    <t>Rockawalkin 69kV</t>
  </si>
  <si>
    <t>Church 25kV</t>
  </si>
  <si>
    <t>Loretto-Kings Creek</t>
  </si>
  <si>
    <t>Chestertown-Millington</t>
  </si>
  <si>
    <t>Dickerson</t>
  </si>
  <si>
    <t>1, 2, &amp; 3</t>
  </si>
  <si>
    <t>Chalk Point</t>
  </si>
  <si>
    <t>Wagner</t>
  </si>
  <si>
    <t>DPL South</t>
  </si>
  <si>
    <t>Pepco</t>
  </si>
  <si>
    <t>BG&amp;E</t>
  </si>
  <si>
    <t>Allegheny</t>
  </si>
  <si>
    <t>DPL North</t>
  </si>
  <si>
    <t>Oil/Gas</t>
  </si>
  <si>
    <t>Total Oil/Gas</t>
  </si>
  <si>
    <t>Canal 3 NRG</t>
  </si>
  <si>
    <t>Watson 3 Braintree Electric</t>
  </si>
  <si>
    <t>Gas</t>
  </si>
  <si>
    <t>Boston</t>
  </si>
  <si>
    <t>SENE</t>
  </si>
  <si>
    <t>CMA</t>
  </si>
  <si>
    <t>WMA</t>
  </si>
  <si>
    <t>SEMA</t>
  </si>
  <si>
    <t>NEMA/Boston</t>
  </si>
  <si>
    <t>SWCT</t>
  </si>
  <si>
    <t>BHE</t>
  </si>
  <si>
    <t xml:space="preserve">Silver Lake +  Indian Orchard </t>
  </si>
  <si>
    <t>WMA Chester Solar 1</t>
  </si>
  <si>
    <t>Treasure Valley- SE</t>
  </si>
  <si>
    <t>Belchertown SEd</t>
  </si>
  <si>
    <t>Fisher Road + Dartmouth Solar</t>
  </si>
  <si>
    <t>Plymouth Solar</t>
  </si>
  <si>
    <t>Uxbridge Solar</t>
  </si>
  <si>
    <t>Landcraft</t>
  </si>
  <si>
    <t>LSRHS</t>
  </si>
  <si>
    <t>Holliston</t>
  </si>
  <si>
    <t>Westford Solar</t>
  </si>
  <si>
    <t>Canton Mountain Wind</t>
  </si>
  <si>
    <t>Saddleback Ridge Wind Project</t>
  </si>
  <si>
    <t>ME Wind</t>
  </si>
  <si>
    <t>Potter II  Braintree Electric</t>
  </si>
  <si>
    <t>Online</t>
  </si>
  <si>
    <t>Greater Boston  Solutions</t>
  </si>
  <si>
    <t>Ball Hill Wind Farm</t>
  </si>
  <si>
    <t>Lyons Falls Mill</t>
  </si>
  <si>
    <t>Fulton</t>
  </si>
  <si>
    <t>Morgan Stanley (Fuel Cell)</t>
  </si>
  <si>
    <t>Orbit Energy</t>
  </si>
  <si>
    <t xml:space="preserve">Oil/Gas </t>
  </si>
  <si>
    <t>Chateaugay</t>
  </si>
  <si>
    <t xml:space="preserve">Total Oil/Gas </t>
  </si>
  <si>
    <t>Total NYISO Return-to-Service</t>
  </si>
  <si>
    <t>Total NYISO Retirements</t>
  </si>
  <si>
    <t>C.R. Huntley</t>
  </si>
  <si>
    <t>67 &amp; 68</t>
  </si>
  <si>
    <t>Dunkirk</t>
  </si>
  <si>
    <t>2-4</t>
  </si>
  <si>
    <t>Ravenswood CT</t>
  </si>
  <si>
    <t>GT4, GT5, GT6</t>
  </si>
  <si>
    <t>2016 Solicitation</t>
  </si>
  <si>
    <t>Zone D</t>
  </si>
  <si>
    <t>Ginna</t>
  </si>
  <si>
    <t>1</t>
  </si>
  <si>
    <t>Zone B</t>
  </si>
  <si>
    <t>2030 (MW)</t>
  </si>
  <si>
    <t>Nine Mile Point</t>
  </si>
  <si>
    <t xml:space="preserve">Indian Point </t>
  </si>
  <si>
    <t>Zone H</t>
  </si>
  <si>
    <t>Zone</t>
  </si>
  <si>
    <t>Towantic Energy Center</t>
  </si>
  <si>
    <t>Wallingford</t>
  </si>
  <si>
    <t>Total Combined Cycle (CC)/Combustion Turbine (CT)</t>
  </si>
  <si>
    <t>West Medway</t>
  </si>
  <si>
    <t>Released 2/9/16</t>
  </si>
</sst>
</file>

<file path=xl/styles.xml><?xml version="1.0" encoding="utf-8"?>
<styleSheet xmlns="http://schemas.openxmlformats.org/spreadsheetml/2006/main">
  <numFmts count="2">
    <numFmt numFmtId="164" formatCode="[$-409]mmm\-yy;@"/>
    <numFmt numFmtId="165" formatCode="#,##0.0"/>
  </numFmts>
  <fonts count="1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imes New Roman"/>
      <family val="1"/>
    </font>
    <font>
      <sz val="11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02">
    <xf numFmtId="0" fontId="0" fillId="0" borderId="0" xfId="0"/>
    <xf numFmtId="1" fontId="1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4" borderId="0" xfId="0" applyFill="1"/>
    <xf numFmtId="0" fontId="1" fillId="4" borderId="0" xfId="0" applyFont="1" applyFill="1"/>
    <xf numFmtId="165" fontId="1" fillId="4" borderId="0" xfId="0" applyNumberFormat="1" applyFont="1" applyFill="1"/>
    <xf numFmtId="0" fontId="0" fillId="4" borderId="0" xfId="0" applyFill="1" applyAlignment="1">
      <alignment horizontal="center"/>
    </xf>
    <xf numFmtId="0" fontId="2" fillId="4" borderId="0" xfId="0" applyFont="1" applyFill="1"/>
    <xf numFmtId="0" fontId="1" fillId="3" borderId="1" xfId="0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/>
    </xf>
    <xf numFmtId="0" fontId="8" fillId="4" borderId="0" xfId="0" applyFont="1" applyFill="1"/>
    <xf numFmtId="0" fontId="0" fillId="4" borderId="0" xfId="0" applyFont="1" applyFill="1" applyAlignment="1">
      <alignment horizontal="center"/>
    </xf>
    <xf numFmtId="0" fontId="0" fillId="4" borderId="0" xfId="0" applyFont="1" applyFill="1"/>
    <xf numFmtId="14" fontId="7" fillId="4" borderId="0" xfId="0" applyNumberFormat="1" applyFont="1" applyFill="1"/>
    <xf numFmtId="0" fontId="4" fillId="4" borderId="0" xfId="0" applyFont="1" applyFill="1"/>
    <xf numFmtId="0" fontId="4" fillId="4" borderId="0" xfId="0" applyFont="1" applyFill="1" applyAlignment="1"/>
    <xf numFmtId="0" fontId="4" fillId="4" borderId="0" xfId="0" applyFont="1" applyFill="1" applyAlignment="1">
      <alignment horizontal="center"/>
    </xf>
    <xf numFmtId="0" fontId="0" fillId="4" borderId="1" xfId="0" applyFont="1" applyFill="1" applyBorder="1"/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/>
    <xf numFmtId="0" fontId="6" fillId="4" borderId="0" xfId="0" applyFont="1" applyFill="1" applyAlignment="1">
      <alignment vertical="center" wrapText="1"/>
    </xf>
    <xf numFmtId="0" fontId="1" fillId="3" borderId="3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0" xfId="0" applyFill="1"/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5" fontId="0" fillId="4" borderId="0" xfId="0" applyNumberFormat="1" applyFill="1"/>
    <xf numFmtId="17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0" fillId="4" borderId="0" xfId="0" applyFill="1"/>
    <xf numFmtId="14" fontId="0" fillId="0" borderId="0" xfId="0" applyNumberFormat="1" applyFont="1" applyFill="1"/>
    <xf numFmtId="165" fontId="5" fillId="4" borderId="0" xfId="0" applyNumberFormat="1" applyFont="1" applyFill="1"/>
    <xf numFmtId="0" fontId="5" fillId="4" borderId="0" xfId="0" applyFont="1" applyFill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17" fontId="5" fillId="0" borderId="1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165" fontId="5" fillId="4" borderId="1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0" fontId="5" fillId="0" borderId="1" xfId="0" applyFont="1" applyBorder="1" applyAlignment="1"/>
    <xf numFmtId="0" fontId="5" fillId="0" borderId="2" xfId="0" applyFont="1" applyBorder="1"/>
    <xf numFmtId="0" fontId="0" fillId="0" borderId="5" xfId="0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165" fontId="1" fillId="4" borderId="5" xfId="0" applyNumberFormat="1" applyFont="1" applyFill="1" applyBorder="1" applyAlignment="1">
      <alignment horizontal="center"/>
    </xf>
    <xf numFmtId="17" fontId="0" fillId="4" borderId="1" xfId="0" applyNumberFormat="1" applyFont="1" applyFill="1" applyBorder="1" applyAlignment="1">
      <alignment horizontal="center"/>
    </xf>
    <xf numFmtId="0" fontId="0" fillId="4" borderId="0" xfId="0" applyFill="1"/>
    <xf numFmtId="0" fontId="1" fillId="3" borderId="3" xfId="0" applyFont="1" applyFill="1" applyBorder="1" applyAlignment="1">
      <alignment horizontal="center" vertical="center"/>
    </xf>
    <xf numFmtId="0" fontId="0" fillId="0" borderId="1" xfId="0" applyFill="1" applyBorder="1"/>
    <xf numFmtId="17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7" fontId="0" fillId="4" borderId="1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4" borderId="0" xfId="0" applyFill="1"/>
    <xf numFmtId="0" fontId="0" fillId="4" borderId="0" xfId="0" applyFill="1"/>
    <xf numFmtId="0" fontId="0" fillId="4" borderId="0" xfId="0" applyFill="1"/>
    <xf numFmtId="3" fontId="1" fillId="6" borderId="1" xfId="0" applyNumberFormat="1" applyFont="1" applyFill="1" applyBorder="1" applyAlignment="1">
      <alignment horizontal="center" vertical="center" wrapText="1"/>
    </xf>
    <xf numFmtId="165" fontId="1" fillId="6" borderId="1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165" fontId="1" fillId="4" borderId="8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4" borderId="0" xfId="0" applyFill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4" borderId="0" xfId="0" applyFill="1"/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</cellXfs>
  <cellStyles count="2">
    <cellStyle name="Normal" xfId="0" builtinId="0"/>
    <cellStyle name="Normal 2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B2:O45"/>
  <sheetViews>
    <sheetView zoomScale="80" zoomScaleNormal="80" workbookViewId="0">
      <selection activeCell="B3" sqref="B3"/>
    </sheetView>
  </sheetViews>
  <sheetFormatPr defaultColWidth="9.140625" defaultRowHeight="15"/>
  <cols>
    <col min="1" max="1" width="2.5703125" style="4" customWidth="1"/>
    <col min="2" max="2" width="27.42578125" style="4" customWidth="1"/>
    <col min="3" max="3" width="36.140625" style="4" bestFit="1" customWidth="1"/>
    <col min="4" max="4" width="15.7109375" style="7" bestFit="1" customWidth="1"/>
    <col min="5" max="5" width="5.7109375" style="7" customWidth="1"/>
    <col min="6" max="6" width="12.28515625" style="4" bestFit="1" customWidth="1"/>
    <col min="7" max="7" width="15.85546875" style="7" bestFit="1" customWidth="1"/>
    <col min="8" max="12" width="13.140625" style="4" bestFit="1" customWidth="1"/>
    <col min="13" max="13" width="13.5703125" style="82" bestFit="1" customWidth="1"/>
    <col min="14" max="14" width="16.85546875" style="8" customWidth="1"/>
    <col min="15" max="15" width="13.5703125" style="4" bestFit="1" customWidth="1"/>
    <col min="16" max="16384" width="9.140625" style="4"/>
  </cols>
  <sheetData>
    <row r="2" spans="2:15" ht="21">
      <c r="B2" s="23" t="s">
        <v>130</v>
      </c>
    </row>
    <row r="3" spans="2:15" s="25" customFormat="1">
      <c r="B3" s="26" t="s">
        <v>238</v>
      </c>
      <c r="C3" s="26"/>
      <c r="D3" s="24"/>
      <c r="E3" s="24"/>
      <c r="G3" s="24"/>
    </row>
    <row r="5" spans="2:15" ht="18.75">
      <c r="B5" s="96" t="s">
        <v>78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</row>
    <row r="6" spans="2:15" ht="30">
      <c r="B6" s="1" t="s">
        <v>48</v>
      </c>
      <c r="C6" s="1" t="s">
        <v>0</v>
      </c>
      <c r="D6" s="1" t="s">
        <v>42</v>
      </c>
      <c r="E6" s="1" t="s">
        <v>1</v>
      </c>
      <c r="F6" s="1" t="s">
        <v>233</v>
      </c>
      <c r="G6" s="1" t="s">
        <v>47</v>
      </c>
      <c r="H6" s="1" t="s">
        <v>43</v>
      </c>
      <c r="I6" s="1" t="s">
        <v>44</v>
      </c>
      <c r="J6" s="1" t="s">
        <v>45</v>
      </c>
      <c r="K6" s="1" t="s">
        <v>46</v>
      </c>
      <c r="L6" s="1" t="s">
        <v>59</v>
      </c>
      <c r="M6" s="1" t="s">
        <v>142</v>
      </c>
      <c r="N6" s="84" t="s">
        <v>141</v>
      </c>
      <c r="O6" s="1" t="s">
        <v>229</v>
      </c>
    </row>
    <row r="7" spans="2:15">
      <c r="B7" s="37" t="s">
        <v>49</v>
      </c>
      <c r="C7" s="2" t="s">
        <v>4</v>
      </c>
      <c r="D7" s="3">
        <v>1</v>
      </c>
      <c r="E7" s="3" t="s">
        <v>5</v>
      </c>
      <c r="F7" s="3" t="s">
        <v>56</v>
      </c>
      <c r="G7" s="14">
        <v>43101</v>
      </c>
      <c r="H7" s="10"/>
      <c r="I7" s="10"/>
      <c r="J7" s="10"/>
      <c r="K7" s="10">
        <v>751</v>
      </c>
      <c r="L7" s="10"/>
      <c r="M7" s="10"/>
      <c r="N7" s="11">
        <f t="shared" ref="N7:N18" si="0">SUM(H7:L7)</f>
        <v>751</v>
      </c>
      <c r="O7" s="10"/>
    </row>
    <row r="8" spans="2:15" s="5" customFormat="1">
      <c r="B8" s="91" t="s">
        <v>60</v>
      </c>
      <c r="C8" s="91"/>
      <c r="D8" s="91"/>
      <c r="E8" s="91"/>
      <c r="F8" s="91"/>
      <c r="G8" s="91"/>
      <c r="H8" s="12">
        <f>SUM(H7:H7)</f>
        <v>0</v>
      </c>
      <c r="I8" s="12">
        <f>SUM(I7:I7)</f>
        <v>0</v>
      </c>
      <c r="J8" s="12">
        <f>SUM(J7:J7)</f>
        <v>0</v>
      </c>
      <c r="K8" s="12">
        <f>SUM(K7:K7)</f>
        <v>751</v>
      </c>
      <c r="L8" s="12">
        <f>SUM(L7:L7)</f>
        <v>0</v>
      </c>
      <c r="M8" s="12">
        <f>M7</f>
        <v>0</v>
      </c>
      <c r="N8" s="85">
        <f t="shared" si="0"/>
        <v>751</v>
      </c>
      <c r="O8" s="12">
        <f>SUM(O7:O7)</f>
        <v>0</v>
      </c>
    </row>
    <row r="9" spans="2:15">
      <c r="B9" s="92" t="s">
        <v>53</v>
      </c>
      <c r="C9" s="2" t="s">
        <v>209</v>
      </c>
      <c r="D9" s="3"/>
      <c r="E9" s="3" t="s">
        <v>5</v>
      </c>
      <c r="F9" s="44" t="s">
        <v>58</v>
      </c>
      <c r="G9" s="15">
        <v>43282</v>
      </c>
      <c r="H9" s="10"/>
      <c r="I9" s="10"/>
      <c r="J9" s="10"/>
      <c r="K9" s="10">
        <v>11.2</v>
      </c>
      <c r="L9" s="10"/>
      <c r="M9" s="10"/>
      <c r="N9" s="11">
        <f t="shared" si="0"/>
        <v>11.2</v>
      </c>
      <c r="O9" s="10"/>
    </row>
    <row r="10" spans="2:15">
      <c r="B10" s="94"/>
      <c r="C10" s="2" t="s">
        <v>210</v>
      </c>
      <c r="D10" s="3">
        <v>2</v>
      </c>
      <c r="E10" s="3" t="s">
        <v>5</v>
      </c>
      <c r="F10" s="44" t="s">
        <v>97</v>
      </c>
      <c r="G10" s="15">
        <v>42675</v>
      </c>
      <c r="H10" s="10"/>
      <c r="I10" s="10">
        <v>0.6</v>
      </c>
      <c r="J10" s="10"/>
      <c r="K10" s="10"/>
      <c r="L10" s="10"/>
      <c r="M10" s="10"/>
      <c r="N10" s="11">
        <f t="shared" si="0"/>
        <v>0.6</v>
      </c>
      <c r="O10" s="10"/>
    </row>
    <row r="11" spans="2:15" s="5" customFormat="1">
      <c r="B11" s="91" t="s">
        <v>64</v>
      </c>
      <c r="C11" s="91"/>
      <c r="D11" s="91"/>
      <c r="E11" s="91"/>
      <c r="F11" s="91"/>
      <c r="G11" s="91"/>
      <c r="H11" s="12">
        <f>SUM(H9:H10)</f>
        <v>0</v>
      </c>
      <c r="I11" s="12">
        <f>SUM(I9:I10)</f>
        <v>0.6</v>
      </c>
      <c r="J11" s="12">
        <f>SUM(J9:J10)</f>
        <v>0</v>
      </c>
      <c r="K11" s="12">
        <f>SUM(K9:K10)</f>
        <v>11.2</v>
      </c>
      <c r="L11" s="12">
        <f>SUM(L9:L10)</f>
        <v>0</v>
      </c>
      <c r="M11" s="12">
        <f>M10+M9</f>
        <v>0</v>
      </c>
      <c r="N11" s="85">
        <f t="shared" si="0"/>
        <v>11.799999999999999</v>
      </c>
      <c r="O11" s="12">
        <f>SUM(O9:O10)</f>
        <v>0</v>
      </c>
    </row>
    <row r="12" spans="2:15">
      <c r="B12" s="92" t="s">
        <v>52</v>
      </c>
      <c r="C12" s="2" t="s">
        <v>208</v>
      </c>
      <c r="D12" s="3"/>
      <c r="E12" s="3" t="s">
        <v>5</v>
      </c>
      <c r="F12" s="44" t="s">
        <v>138</v>
      </c>
      <c r="G12" s="15">
        <v>43070</v>
      </c>
      <c r="H12" s="10"/>
      <c r="I12" s="10"/>
      <c r="J12" s="10">
        <v>100</v>
      </c>
      <c r="K12" s="10"/>
      <c r="L12" s="10"/>
      <c r="M12" s="10"/>
      <c r="N12" s="11">
        <f t="shared" si="0"/>
        <v>100</v>
      </c>
      <c r="O12" s="10"/>
    </row>
    <row r="13" spans="2:15">
      <c r="B13" s="93"/>
      <c r="C13" s="73" t="s">
        <v>224</v>
      </c>
      <c r="D13" s="44"/>
      <c r="E13" s="44" t="s">
        <v>5</v>
      </c>
      <c r="F13" s="44" t="s">
        <v>97</v>
      </c>
      <c r="G13" s="74">
        <v>43466</v>
      </c>
      <c r="H13" s="75"/>
      <c r="I13" s="75"/>
      <c r="J13" s="75"/>
      <c r="K13" s="75"/>
      <c r="L13" s="75">
        <v>120</v>
      </c>
      <c r="M13" s="75"/>
      <c r="N13" s="11">
        <f t="shared" si="0"/>
        <v>120</v>
      </c>
      <c r="O13" s="75"/>
    </row>
    <row r="14" spans="2:15" s="5" customFormat="1">
      <c r="B14" s="91" t="s">
        <v>63</v>
      </c>
      <c r="C14" s="91"/>
      <c r="D14" s="91"/>
      <c r="E14" s="91"/>
      <c r="F14" s="91"/>
      <c r="G14" s="91"/>
      <c r="H14" s="12">
        <f>SUM(H12:H13)</f>
        <v>0</v>
      </c>
      <c r="I14" s="12">
        <f>SUM(I12:I13)</f>
        <v>0</v>
      </c>
      <c r="J14" s="12">
        <f>SUM(J12:J13)</f>
        <v>100</v>
      </c>
      <c r="K14" s="12">
        <f t="shared" ref="K14:L14" si="1">SUM(K12:K13)</f>
        <v>0</v>
      </c>
      <c r="L14" s="12">
        <f t="shared" si="1"/>
        <v>120</v>
      </c>
      <c r="M14" s="12">
        <f>M12+M13</f>
        <v>0</v>
      </c>
      <c r="N14" s="85">
        <f t="shared" si="0"/>
        <v>220</v>
      </c>
      <c r="O14" s="12">
        <f>SUM(O12:O13)</f>
        <v>0</v>
      </c>
    </row>
    <row r="15" spans="2:15">
      <c r="B15" s="9" t="s">
        <v>54</v>
      </c>
      <c r="C15" s="2" t="s">
        <v>38</v>
      </c>
      <c r="D15" s="3" t="s">
        <v>55</v>
      </c>
      <c r="E15" s="3" t="s">
        <v>5</v>
      </c>
      <c r="F15" s="3" t="s">
        <v>56</v>
      </c>
      <c r="G15" s="15">
        <v>42370</v>
      </c>
      <c r="H15" s="10"/>
      <c r="I15" s="10">
        <v>21</v>
      </c>
      <c r="J15" s="10"/>
      <c r="K15" s="10"/>
      <c r="L15" s="10"/>
      <c r="M15" s="10"/>
      <c r="N15" s="11">
        <f t="shared" si="0"/>
        <v>21</v>
      </c>
      <c r="O15" s="10"/>
    </row>
    <row r="16" spans="2:15" s="5" customFormat="1">
      <c r="B16" s="91" t="s">
        <v>65</v>
      </c>
      <c r="C16" s="91"/>
      <c r="D16" s="91"/>
      <c r="E16" s="91"/>
      <c r="F16" s="91"/>
      <c r="G16" s="91"/>
      <c r="H16" s="12">
        <f>SUM(H15)</f>
        <v>0</v>
      </c>
      <c r="I16" s="12">
        <f t="shared" ref="I16" si="2">SUM(I15)</f>
        <v>21</v>
      </c>
      <c r="J16" s="12">
        <f t="shared" ref="J16" si="3">SUM(J15)</f>
        <v>0</v>
      </c>
      <c r="K16" s="12">
        <f t="shared" ref="K16" si="4">SUM(K15)</f>
        <v>0</v>
      </c>
      <c r="L16" s="12">
        <f t="shared" ref="L16" si="5">SUM(L15)</f>
        <v>0</v>
      </c>
      <c r="M16" s="12">
        <f>M15</f>
        <v>0</v>
      </c>
      <c r="N16" s="85">
        <f t="shared" si="0"/>
        <v>21</v>
      </c>
      <c r="O16" s="12">
        <f>SUM(O15:O15)</f>
        <v>0</v>
      </c>
    </row>
    <row r="17" spans="2:15" s="51" customFormat="1">
      <c r="B17" s="92" t="s">
        <v>70</v>
      </c>
      <c r="C17" s="2" t="s">
        <v>211</v>
      </c>
      <c r="D17" s="3"/>
      <c r="E17" s="3" t="s">
        <v>5</v>
      </c>
      <c r="F17" s="3" t="s">
        <v>57</v>
      </c>
      <c r="G17" s="15">
        <v>42583</v>
      </c>
      <c r="H17" s="10"/>
      <c r="I17" s="10">
        <v>0.8</v>
      </c>
      <c r="J17" s="10"/>
      <c r="K17" s="10"/>
      <c r="L17" s="10"/>
      <c r="M17" s="10"/>
      <c r="N17" s="11">
        <f t="shared" si="0"/>
        <v>0.8</v>
      </c>
      <c r="O17" s="10"/>
    </row>
    <row r="18" spans="2:15" s="51" customFormat="1">
      <c r="B18" s="94"/>
      <c r="C18" s="2" t="s">
        <v>212</v>
      </c>
      <c r="D18" s="3"/>
      <c r="E18" s="3" t="s">
        <v>5</v>
      </c>
      <c r="F18" s="3" t="s">
        <v>57</v>
      </c>
      <c r="G18" s="15">
        <v>42826</v>
      </c>
      <c r="H18" s="10"/>
      <c r="I18" s="10"/>
      <c r="J18" s="10">
        <v>9.6</v>
      </c>
      <c r="K18" s="10"/>
      <c r="L18" s="10"/>
      <c r="M18" s="10"/>
      <c r="N18" s="11">
        <f t="shared" si="0"/>
        <v>9.6</v>
      </c>
      <c r="O18" s="10"/>
    </row>
    <row r="19" spans="2:15" s="5" customFormat="1">
      <c r="B19" s="91" t="s">
        <v>71</v>
      </c>
      <c r="C19" s="91"/>
      <c r="D19" s="91"/>
      <c r="E19" s="91"/>
      <c r="F19" s="91"/>
      <c r="G19" s="91"/>
      <c r="H19" s="12">
        <f>SUM(H17:H18)</f>
        <v>0</v>
      </c>
      <c r="I19" s="12">
        <f t="shared" ref="I19:L19" si="6">SUM(I17:I18)</f>
        <v>0.8</v>
      </c>
      <c r="J19" s="12">
        <f t="shared" si="6"/>
        <v>9.6</v>
      </c>
      <c r="K19" s="12">
        <f t="shared" si="6"/>
        <v>0</v>
      </c>
      <c r="L19" s="12">
        <f t="shared" si="6"/>
        <v>0</v>
      </c>
      <c r="M19" s="12">
        <f>M17+M18</f>
        <v>0</v>
      </c>
      <c r="N19" s="85">
        <f>SUM(N17:N18)</f>
        <v>10.4</v>
      </c>
      <c r="O19" s="12">
        <f>SUM(O18:O18)</f>
        <v>0</v>
      </c>
    </row>
    <row r="20" spans="2:15">
      <c r="B20" s="91" t="s">
        <v>125</v>
      </c>
      <c r="C20" s="91"/>
      <c r="D20" s="91"/>
      <c r="E20" s="91"/>
      <c r="F20" s="91"/>
      <c r="G20" s="91"/>
      <c r="H20" s="12">
        <f>SUM(H8,H11,H14,H16,H19)</f>
        <v>0</v>
      </c>
      <c r="I20" s="12">
        <f t="shared" ref="I20:K20" si="7">SUM(I8,I11,I14,I16,I19)</f>
        <v>22.400000000000002</v>
      </c>
      <c r="J20" s="12">
        <f t="shared" si="7"/>
        <v>109.6</v>
      </c>
      <c r="K20" s="12">
        <f t="shared" si="7"/>
        <v>762.2</v>
      </c>
      <c r="L20" s="12">
        <f>SUM(L8,L11,L14,L16,L19)</f>
        <v>120</v>
      </c>
      <c r="M20" s="12">
        <f>SUM(M8,M11,M14,M16,M19)</f>
        <v>0</v>
      </c>
      <c r="N20" s="85">
        <f>SUM(N8,N11,N14,N16,N19)</f>
        <v>1014.1999999999999</v>
      </c>
      <c r="O20" s="12">
        <f>SUM(O19:O19)</f>
        <v>0</v>
      </c>
    </row>
    <row r="21" spans="2:15" s="51" customFormat="1">
      <c r="B21" s="86"/>
      <c r="C21" s="86"/>
      <c r="D21" s="86"/>
      <c r="E21" s="86"/>
      <c r="F21" s="86"/>
      <c r="G21" s="86"/>
      <c r="H21" s="87"/>
      <c r="I21" s="87"/>
      <c r="J21" s="87"/>
      <c r="K21" s="87"/>
      <c r="L21" s="87"/>
      <c r="M21" s="87"/>
      <c r="N21" s="87"/>
    </row>
    <row r="22" spans="2:15" ht="18.75">
      <c r="B22" s="96" t="s">
        <v>79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</row>
    <row r="23" spans="2:15" ht="30">
      <c r="B23" s="1" t="s">
        <v>48</v>
      </c>
      <c r="C23" s="1" t="s">
        <v>0</v>
      </c>
      <c r="D23" s="1" t="s">
        <v>42</v>
      </c>
      <c r="E23" s="1" t="s">
        <v>1</v>
      </c>
      <c r="F23" s="1" t="s">
        <v>233</v>
      </c>
      <c r="G23" s="1" t="s">
        <v>86</v>
      </c>
      <c r="H23" s="1" t="s">
        <v>43</v>
      </c>
      <c r="I23" s="1" t="s">
        <v>44</v>
      </c>
      <c r="J23" s="1" t="s">
        <v>45</v>
      </c>
      <c r="K23" s="1" t="s">
        <v>46</v>
      </c>
      <c r="L23" s="1" t="s">
        <v>59</v>
      </c>
      <c r="M23" s="1" t="s">
        <v>142</v>
      </c>
      <c r="N23" s="84" t="s">
        <v>141</v>
      </c>
      <c r="O23" s="1" t="s">
        <v>229</v>
      </c>
    </row>
    <row r="24" spans="2:15" s="71" customFormat="1">
      <c r="B24" s="72" t="s">
        <v>182</v>
      </c>
      <c r="C24" s="2" t="s">
        <v>222</v>
      </c>
      <c r="D24" s="17" t="s">
        <v>223</v>
      </c>
      <c r="E24" s="3" t="s">
        <v>5</v>
      </c>
      <c r="F24" s="3" t="s">
        <v>57</v>
      </c>
      <c r="G24" s="18">
        <v>2016</v>
      </c>
      <c r="H24" s="10"/>
      <c r="I24" s="10">
        <v>39.9</v>
      </c>
      <c r="J24" s="10"/>
      <c r="K24" s="10"/>
      <c r="L24" s="10"/>
      <c r="M24" s="10"/>
      <c r="N24" s="11"/>
      <c r="O24" s="10"/>
    </row>
    <row r="25" spans="2:15" s="5" customFormat="1">
      <c r="B25" s="91" t="s">
        <v>60</v>
      </c>
      <c r="C25" s="91"/>
      <c r="D25" s="91"/>
      <c r="E25" s="91"/>
      <c r="F25" s="91"/>
      <c r="G25" s="91"/>
      <c r="H25" s="12">
        <f>SUM(H23:H23)</f>
        <v>0</v>
      </c>
      <c r="I25" s="12">
        <f>SUM(I23:I23)</f>
        <v>0</v>
      </c>
      <c r="J25" s="12">
        <f>SUM(J23:J23)</f>
        <v>0</v>
      </c>
      <c r="K25" s="12">
        <f>SUM(K23:K23)</f>
        <v>0</v>
      </c>
      <c r="L25" s="12">
        <f>SUM(L23:L23)</f>
        <v>0</v>
      </c>
      <c r="M25" s="12">
        <f>M24</f>
        <v>0</v>
      </c>
      <c r="N25" s="85">
        <f>SUM(H25:M25)</f>
        <v>0</v>
      </c>
      <c r="O25" s="12">
        <f>O24</f>
        <v>0</v>
      </c>
    </row>
    <row r="26" spans="2:15">
      <c r="B26" s="92" t="s">
        <v>81</v>
      </c>
      <c r="C26" s="2" t="s">
        <v>96</v>
      </c>
      <c r="D26" s="17" t="s">
        <v>89</v>
      </c>
      <c r="E26" s="3" t="s">
        <v>5</v>
      </c>
      <c r="F26" s="3" t="s">
        <v>97</v>
      </c>
      <c r="G26" s="15">
        <v>43070</v>
      </c>
      <c r="H26" s="10"/>
      <c r="I26" s="10"/>
      <c r="J26" s="10">
        <v>308.8</v>
      </c>
      <c r="K26" s="10"/>
      <c r="L26" s="10"/>
      <c r="M26" s="10"/>
      <c r="N26" s="11">
        <f>SUM(H26:L26)</f>
        <v>308.8</v>
      </c>
      <c r="O26" s="10"/>
    </row>
    <row r="27" spans="2:15" s="71" customFormat="1">
      <c r="B27" s="94"/>
      <c r="C27" s="2" t="s">
        <v>218</v>
      </c>
      <c r="D27" s="17" t="s">
        <v>219</v>
      </c>
      <c r="E27" s="3" t="s">
        <v>5</v>
      </c>
      <c r="F27" s="3" t="s">
        <v>138</v>
      </c>
      <c r="G27" s="18">
        <v>2016</v>
      </c>
      <c r="H27" s="10"/>
      <c r="I27" s="10">
        <v>380</v>
      </c>
      <c r="J27" s="10"/>
      <c r="K27" s="10"/>
      <c r="L27" s="10"/>
      <c r="M27" s="10"/>
      <c r="N27" s="11">
        <f>SUM(H27:L27)</f>
        <v>380</v>
      </c>
      <c r="O27" s="10"/>
    </row>
    <row r="28" spans="2:15" s="71" customFormat="1">
      <c r="B28" s="93"/>
      <c r="C28" s="2" t="s">
        <v>220</v>
      </c>
      <c r="D28" s="17" t="s">
        <v>221</v>
      </c>
      <c r="E28" s="3" t="s">
        <v>5</v>
      </c>
      <c r="F28" s="3" t="s">
        <v>138</v>
      </c>
      <c r="G28" s="18">
        <v>2016</v>
      </c>
      <c r="H28" s="10"/>
      <c r="I28" s="10">
        <v>445</v>
      </c>
      <c r="J28" s="10"/>
      <c r="K28" s="10"/>
      <c r="L28" s="10"/>
      <c r="M28" s="10"/>
      <c r="N28" s="11">
        <f>SUM(H28:L28)</f>
        <v>445</v>
      </c>
      <c r="O28" s="10"/>
    </row>
    <row r="29" spans="2:15" s="5" customFormat="1">
      <c r="B29" s="91" t="s">
        <v>87</v>
      </c>
      <c r="C29" s="91"/>
      <c r="D29" s="91"/>
      <c r="E29" s="91"/>
      <c r="F29" s="91"/>
      <c r="G29" s="91"/>
      <c r="H29" s="12">
        <f>SUM(H26:H28)</f>
        <v>0</v>
      </c>
      <c r="I29" s="12">
        <f t="shared" ref="I29:L29" si="8">SUM(I26:I28)</f>
        <v>825</v>
      </c>
      <c r="J29" s="12">
        <f t="shared" si="8"/>
        <v>308.8</v>
      </c>
      <c r="K29" s="12">
        <f t="shared" si="8"/>
        <v>0</v>
      </c>
      <c r="L29" s="12">
        <f t="shared" si="8"/>
        <v>0</v>
      </c>
      <c r="M29" s="12">
        <f>M26+M27+M28</f>
        <v>0</v>
      </c>
      <c r="N29" s="85">
        <f>SUM(N26:N28)</f>
        <v>1133.8</v>
      </c>
      <c r="O29" s="12">
        <f>O26+O27+O28</f>
        <v>0</v>
      </c>
    </row>
    <row r="30" spans="2:15">
      <c r="B30" s="92" t="s">
        <v>80</v>
      </c>
      <c r="C30" s="2" t="s">
        <v>226</v>
      </c>
      <c r="D30" s="17" t="s">
        <v>227</v>
      </c>
      <c r="E30" s="3" t="s">
        <v>5</v>
      </c>
      <c r="F30" s="3" t="s">
        <v>228</v>
      </c>
      <c r="G30" s="18">
        <v>2030</v>
      </c>
      <c r="H30" s="10"/>
      <c r="I30" s="10"/>
      <c r="J30" s="10"/>
      <c r="K30" s="10"/>
      <c r="L30" s="10"/>
      <c r="M30" s="10"/>
      <c r="N30" s="11">
        <f>SUM(H30:L30)</f>
        <v>0</v>
      </c>
      <c r="O30" s="10">
        <v>582</v>
      </c>
    </row>
    <row r="31" spans="2:15" s="51" customFormat="1">
      <c r="B31" s="94"/>
      <c r="C31" s="2" t="s">
        <v>230</v>
      </c>
      <c r="D31" s="17">
        <v>1</v>
      </c>
      <c r="E31" s="3" t="s">
        <v>5</v>
      </c>
      <c r="F31" s="3" t="s">
        <v>97</v>
      </c>
      <c r="G31" s="18">
        <v>2030</v>
      </c>
      <c r="H31" s="10"/>
      <c r="I31" s="10"/>
      <c r="J31" s="10"/>
      <c r="K31" s="10"/>
      <c r="L31" s="10"/>
      <c r="M31" s="10"/>
      <c r="N31" s="11">
        <f t="shared" ref="N31:N33" si="9">SUM(H31:L31)</f>
        <v>0</v>
      </c>
      <c r="O31" s="10">
        <v>630.5</v>
      </c>
    </row>
    <row r="32" spans="2:15" s="81" customFormat="1">
      <c r="B32" s="94"/>
      <c r="C32" s="2" t="s">
        <v>231</v>
      </c>
      <c r="D32" s="17">
        <v>2</v>
      </c>
      <c r="E32" s="3" t="s">
        <v>5</v>
      </c>
      <c r="F32" s="3" t="s">
        <v>232</v>
      </c>
      <c r="G32" s="18">
        <v>2019</v>
      </c>
      <c r="H32" s="10"/>
      <c r="I32" s="10"/>
      <c r="J32" s="10"/>
      <c r="K32" s="10"/>
      <c r="L32" s="10">
        <v>1026.5</v>
      </c>
      <c r="M32" s="10"/>
      <c r="N32" s="11">
        <f t="shared" si="9"/>
        <v>1026.5</v>
      </c>
      <c r="O32" s="10"/>
    </row>
    <row r="33" spans="2:15">
      <c r="B33" s="93"/>
      <c r="C33" s="2" t="s">
        <v>231</v>
      </c>
      <c r="D33" s="17">
        <v>3</v>
      </c>
      <c r="E33" s="3" t="s">
        <v>5</v>
      </c>
      <c r="F33" s="3" t="s">
        <v>232</v>
      </c>
      <c r="G33" s="18">
        <v>2019</v>
      </c>
      <c r="H33" s="10"/>
      <c r="I33" s="10"/>
      <c r="J33" s="10"/>
      <c r="K33" s="10"/>
      <c r="L33" s="10">
        <v>1040.4000000000001</v>
      </c>
      <c r="M33" s="10"/>
      <c r="N33" s="11">
        <f t="shared" si="9"/>
        <v>1040.4000000000001</v>
      </c>
      <c r="O33" s="10"/>
    </row>
    <row r="34" spans="2:15">
      <c r="B34" s="91" t="s">
        <v>98</v>
      </c>
      <c r="C34" s="91"/>
      <c r="D34" s="91"/>
      <c r="E34" s="91"/>
      <c r="F34" s="91"/>
      <c r="G34" s="91"/>
      <c r="H34" s="12">
        <f>SUM(H30:H31)</f>
        <v>0</v>
      </c>
      <c r="I34" s="12">
        <f>SUM(I30:I31)</f>
        <v>0</v>
      </c>
      <c r="J34" s="12">
        <f>SUM(J30:J31)</f>
        <v>0</v>
      </c>
      <c r="K34" s="12">
        <f>SUM(K30:K31)</f>
        <v>0</v>
      </c>
      <c r="L34" s="12">
        <f>SUM(L30:L33)</f>
        <v>2066.9</v>
      </c>
      <c r="M34" s="12">
        <f>M30+M31+M32+M33</f>
        <v>0</v>
      </c>
      <c r="N34" s="85">
        <f>SUM(N30:N33)</f>
        <v>2066.9</v>
      </c>
      <c r="O34" s="12">
        <f>SUM(O30:O33)</f>
        <v>1212.5</v>
      </c>
    </row>
    <row r="35" spans="2:15">
      <c r="B35" s="91" t="s">
        <v>217</v>
      </c>
      <c r="C35" s="91"/>
      <c r="D35" s="91"/>
      <c r="E35" s="91"/>
      <c r="F35" s="91"/>
      <c r="G35" s="91"/>
      <c r="H35" s="12">
        <f>SUM(H25,H29)</f>
        <v>0</v>
      </c>
      <c r="I35" s="12">
        <f>SUM(I25,I29)</f>
        <v>825</v>
      </c>
      <c r="J35" s="12">
        <f>SUM(J25,J29)</f>
        <v>308.8</v>
      </c>
      <c r="K35" s="12">
        <f>SUM(K25,K29)</f>
        <v>0</v>
      </c>
      <c r="L35" s="12">
        <f>SUM(L25,L29)+L34</f>
        <v>2066.9</v>
      </c>
      <c r="M35" s="12">
        <f>SUM(M25,M29)+M34</f>
        <v>0</v>
      </c>
      <c r="N35" s="85">
        <f>SUM(H35:L35)</f>
        <v>3200.7</v>
      </c>
      <c r="O35" s="12">
        <f>O29+O25+O34</f>
        <v>1212.5</v>
      </c>
    </row>
    <row r="36" spans="2:15" s="5" customFormat="1"/>
    <row r="37" spans="2:15" ht="18.75">
      <c r="B37" s="96" t="s">
        <v>134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</row>
    <row r="38" spans="2:15" s="5" customFormat="1" ht="30">
      <c r="B38" s="1" t="s">
        <v>48</v>
      </c>
      <c r="C38" s="1" t="s">
        <v>0</v>
      </c>
      <c r="D38" s="1" t="s">
        <v>42</v>
      </c>
      <c r="E38" s="1" t="s">
        <v>1</v>
      </c>
      <c r="F38" s="1" t="s">
        <v>233</v>
      </c>
      <c r="G38" s="38" t="s">
        <v>137</v>
      </c>
      <c r="H38" s="1" t="s">
        <v>43</v>
      </c>
      <c r="I38" s="1" t="s">
        <v>44</v>
      </c>
      <c r="J38" s="1" t="s">
        <v>45</v>
      </c>
      <c r="K38" s="1" t="s">
        <v>46</v>
      </c>
      <c r="L38" s="1" t="s">
        <v>59</v>
      </c>
      <c r="M38" s="1" t="s">
        <v>142</v>
      </c>
      <c r="N38" s="84" t="s">
        <v>141</v>
      </c>
      <c r="O38" s="1" t="s">
        <v>229</v>
      </c>
    </row>
    <row r="39" spans="2:15">
      <c r="B39" s="9" t="s">
        <v>213</v>
      </c>
      <c r="C39" s="2" t="s">
        <v>135</v>
      </c>
      <c r="D39" s="17" t="s">
        <v>136</v>
      </c>
      <c r="E39" s="3" t="s">
        <v>5</v>
      </c>
      <c r="F39" s="3" t="s">
        <v>56</v>
      </c>
      <c r="G39" s="15">
        <v>42217</v>
      </c>
      <c r="H39" s="10">
        <v>557.4</v>
      </c>
      <c r="I39" s="10"/>
      <c r="J39" s="10"/>
      <c r="K39" s="10"/>
      <c r="L39" s="10"/>
      <c r="M39" s="10"/>
      <c r="N39" s="11">
        <f>SUM(H39:L39)</f>
        <v>557.4</v>
      </c>
      <c r="O39" s="11"/>
    </row>
    <row r="40" spans="2:15">
      <c r="B40" s="80" t="s">
        <v>215</v>
      </c>
      <c r="C40" s="80"/>
      <c r="D40" s="80"/>
      <c r="E40" s="80"/>
      <c r="F40" s="80"/>
      <c r="G40" s="80"/>
      <c r="H40" s="12">
        <f>SUM(H39)</f>
        <v>557.4</v>
      </c>
      <c r="I40" s="12">
        <f t="shared" ref="I40:L40" si="10">SUM(I39)</f>
        <v>0</v>
      </c>
      <c r="J40" s="12">
        <f t="shared" si="10"/>
        <v>0</v>
      </c>
      <c r="K40" s="12">
        <f t="shared" si="10"/>
        <v>0</v>
      </c>
      <c r="L40" s="12">
        <f t="shared" si="10"/>
        <v>0</v>
      </c>
      <c r="M40" s="12">
        <f>M39</f>
        <v>0</v>
      </c>
      <c r="N40" s="85">
        <f>SUM(H40:M40)</f>
        <v>557.4</v>
      </c>
      <c r="O40" s="12">
        <f>O39</f>
        <v>0</v>
      </c>
    </row>
    <row r="41" spans="2:15" ht="15" customHeight="1">
      <c r="B41" s="9" t="s">
        <v>70</v>
      </c>
      <c r="C41" s="2" t="s">
        <v>214</v>
      </c>
      <c r="D41" s="17"/>
      <c r="E41" s="3" t="s">
        <v>5</v>
      </c>
      <c r="F41" s="76" t="s">
        <v>225</v>
      </c>
      <c r="G41" s="77"/>
      <c r="H41" s="78">
        <v>18.2</v>
      </c>
      <c r="I41" s="78"/>
      <c r="J41" s="78"/>
      <c r="K41" s="78"/>
      <c r="L41" s="78"/>
      <c r="M41" s="78"/>
      <c r="N41" s="11">
        <f>SUM(H41:L41)</f>
        <v>18.2</v>
      </c>
      <c r="O41" s="11"/>
    </row>
    <row r="42" spans="2:15">
      <c r="B42" s="80" t="s">
        <v>71</v>
      </c>
      <c r="C42" s="80"/>
      <c r="D42" s="80"/>
      <c r="E42" s="80"/>
      <c r="F42" s="80"/>
      <c r="G42" s="80"/>
      <c r="H42" s="12">
        <f t="shared" ref="H42:N42" si="11">H41</f>
        <v>18.2</v>
      </c>
      <c r="I42" s="12">
        <f t="shared" si="11"/>
        <v>0</v>
      </c>
      <c r="J42" s="12">
        <f t="shared" si="11"/>
        <v>0</v>
      </c>
      <c r="K42" s="12">
        <f t="shared" si="11"/>
        <v>0</v>
      </c>
      <c r="L42" s="12">
        <f t="shared" si="11"/>
        <v>0</v>
      </c>
      <c r="M42" s="12">
        <f>M41</f>
        <v>0</v>
      </c>
      <c r="N42" s="85">
        <f t="shared" si="11"/>
        <v>18.2</v>
      </c>
      <c r="O42" s="12">
        <f>O41</f>
        <v>0</v>
      </c>
    </row>
    <row r="43" spans="2:15">
      <c r="B43" s="80" t="s">
        <v>216</v>
      </c>
      <c r="C43" s="80"/>
      <c r="D43" s="80"/>
      <c r="E43" s="80"/>
      <c r="F43" s="80"/>
      <c r="G43" s="80"/>
      <c r="H43" s="12">
        <f t="shared" ref="H43:O43" si="12">SUM(H40,H42)</f>
        <v>575.6</v>
      </c>
      <c r="I43" s="12">
        <f t="shared" si="12"/>
        <v>0</v>
      </c>
      <c r="J43" s="12">
        <f t="shared" si="12"/>
        <v>0</v>
      </c>
      <c r="K43" s="12">
        <f t="shared" si="12"/>
        <v>0</v>
      </c>
      <c r="L43" s="12">
        <f t="shared" si="12"/>
        <v>0</v>
      </c>
      <c r="M43" s="12">
        <f t="shared" si="12"/>
        <v>0</v>
      </c>
      <c r="N43" s="85">
        <f t="shared" si="12"/>
        <v>575.6</v>
      </c>
      <c r="O43" s="12">
        <f t="shared" si="12"/>
        <v>0</v>
      </c>
    </row>
    <row r="44" spans="2:15">
      <c r="B44" s="81"/>
      <c r="C44" s="81"/>
      <c r="F44" s="81"/>
      <c r="H44" s="81"/>
      <c r="I44" s="81"/>
      <c r="J44" s="81"/>
      <c r="K44" s="81"/>
      <c r="L44" s="81"/>
    </row>
    <row r="45" spans="2:15"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</row>
  </sheetData>
  <mergeCells count="19">
    <mergeCell ref="B5:O5"/>
    <mergeCell ref="B22:O22"/>
    <mergeCell ref="B37:O37"/>
    <mergeCell ref="B30:B33"/>
    <mergeCell ref="B25:G25"/>
    <mergeCell ref="B29:G29"/>
    <mergeCell ref="B35:G35"/>
    <mergeCell ref="B16:G16"/>
    <mergeCell ref="B19:G19"/>
    <mergeCell ref="B17:B18"/>
    <mergeCell ref="B26:B28"/>
    <mergeCell ref="B20:G20"/>
    <mergeCell ref="B8:G8"/>
    <mergeCell ref="B11:G11"/>
    <mergeCell ref="B14:G14"/>
    <mergeCell ref="B12:B13"/>
    <mergeCell ref="B9:B10"/>
    <mergeCell ref="B45:O45"/>
    <mergeCell ref="B34:G34"/>
  </mergeCells>
  <pageMargins left="0.7" right="0.7" top="0.75" bottom="0.75" header="0.3" footer="0.3"/>
  <pageSetup orientation="portrait" r:id="rId1"/>
  <ignoredErrors>
    <ignoredError sqref="N7:N21 B29:L29 N24 B24:L28 B7:L19 B21:L21 B20:K20 N26:N28 B23:E23 G23:L23" formulaRange="1"/>
    <ignoredError sqref="N29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B1:O47"/>
  <sheetViews>
    <sheetView zoomScale="80" zoomScaleNormal="80" workbookViewId="0">
      <selection activeCell="B3" sqref="B3"/>
    </sheetView>
  </sheetViews>
  <sheetFormatPr defaultColWidth="9.140625" defaultRowHeight="15"/>
  <cols>
    <col min="1" max="1" width="2.5703125" style="51" customWidth="1"/>
    <col min="2" max="2" width="19.28515625" style="51" bestFit="1" customWidth="1"/>
    <col min="3" max="3" width="40.42578125" style="51" bestFit="1" customWidth="1"/>
    <col min="4" max="4" width="10.85546875" style="7" customWidth="1"/>
    <col min="5" max="5" width="5.7109375" style="7" customWidth="1"/>
    <col min="6" max="6" width="15" style="7" customWidth="1"/>
    <col min="7" max="7" width="15.85546875" style="7" bestFit="1" customWidth="1"/>
    <col min="8" max="12" width="10.7109375" style="51" bestFit="1" customWidth="1"/>
    <col min="13" max="13" width="10.7109375" style="51" customWidth="1"/>
    <col min="14" max="14" width="13.140625" style="8" customWidth="1"/>
    <col min="15" max="15" width="9.140625" style="83"/>
    <col min="16" max="16384" width="9.140625" style="51"/>
  </cols>
  <sheetData>
    <row r="1" spans="2:14">
      <c r="F1" s="51"/>
    </row>
    <row r="2" spans="2:14" ht="21">
      <c r="B2" s="23" t="s">
        <v>131</v>
      </c>
      <c r="F2" s="51"/>
    </row>
    <row r="3" spans="2:14">
      <c r="B3" s="26" t="s">
        <v>238</v>
      </c>
      <c r="C3" s="26"/>
      <c r="F3" s="51"/>
    </row>
    <row r="4" spans="2:14">
      <c r="B4" s="52"/>
      <c r="C4" s="52"/>
      <c r="F4" s="51"/>
    </row>
    <row r="5" spans="2:14">
      <c r="F5" s="51"/>
    </row>
    <row r="6" spans="2:14" ht="18.75">
      <c r="B6" s="96" t="s">
        <v>78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2:14" ht="30">
      <c r="B7" s="1" t="s">
        <v>48</v>
      </c>
      <c r="C7" s="1" t="s">
        <v>0</v>
      </c>
      <c r="D7" s="1" t="s">
        <v>42</v>
      </c>
      <c r="E7" s="1" t="s">
        <v>1</v>
      </c>
      <c r="F7" s="1" t="s">
        <v>233</v>
      </c>
      <c r="G7" s="1" t="s">
        <v>47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59</v>
      </c>
      <c r="M7" s="1" t="s">
        <v>142</v>
      </c>
      <c r="N7" s="84" t="s">
        <v>141</v>
      </c>
    </row>
    <row r="8" spans="2:14">
      <c r="B8" s="92" t="s">
        <v>49</v>
      </c>
      <c r="C8" s="55" t="s">
        <v>6</v>
      </c>
      <c r="D8" s="56" t="s">
        <v>68</v>
      </c>
      <c r="E8" s="56" t="s">
        <v>7</v>
      </c>
      <c r="F8" s="56" t="s">
        <v>173</v>
      </c>
      <c r="G8" s="57">
        <v>42186</v>
      </c>
      <c r="H8" s="58">
        <v>309</v>
      </c>
      <c r="I8" s="58"/>
      <c r="J8" s="58"/>
      <c r="K8" s="58"/>
      <c r="L8" s="58"/>
      <c r="M8" s="58"/>
      <c r="N8" s="59">
        <v>309</v>
      </c>
    </row>
    <row r="9" spans="2:14">
      <c r="B9" s="94"/>
      <c r="C9" s="55" t="s">
        <v>8</v>
      </c>
      <c r="D9" s="56">
        <v>1</v>
      </c>
      <c r="E9" s="56" t="s">
        <v>9</v>
      </c>
      <c r="F9" s="56" t="s">
        <v>145</v>
      </c>
      <c r="G9" s="60">
        <v>43191</v>
      </c>
      <c r="H9" s="58"/>
      <c r="I9" s="58"/>
      <c r="J9" s="58"/>
      <c r="K9" s="58">
        <v>1000</v>
      </c>
      <c r="L9" s="58"/>
      <c r="M9" s="58"/>
      <c r="N9" s="59">
        <v>1000</v>
      </c>
    </row>
    <row r="10" spans="2:14">
      <c r="B10" s="94"/>
      <c r="C10" s="55" t="s">
        <v>40</v>
      </c>
      <c r="D10" s="56" t="s">
        <v>69</v>
      </c>
      <c r="E10" s="56" t="s">
        <v>9</v>
      </c>
      <c r="F10" s="56" t="s">
        <v>174</v>
      </c>
      <c r="G10" s="60">
        <v>42826</v>
      </c>
      <c r="H10" s="58"/>
      <c r="I10" s="58"/>
      <c r="J10" s="58">
        <v>725</v>
      </c>
      <c r="K10" s="58"/>
      <c r="L10" s="58"/>
      <c r="M10" s="58"/>
      <c r="N10" s="59">
        <v>725</v>
      </c>
    </row>
    <row r="11" spans="2:14">
      <c r="B11" s="94"/>
      <c r="C11" s="55" t="s">
        <v>146</v>
      </c>
      <c r="D11" s="56"/>
      <c r="E11" s="56" t="s">
        <v>9</v>
      </c>
      <c r="F11" s="56" t="s">
        <v>174</v>
      </c>
      <c r="G11" s="60">
        <v>43191</v>
      </c>
      <c r="H11" s="58"/>
      <c r="I11" s="58"/>
      <c r="J11" s="58"/>
      <c r="K11" s="58">
        <v>894</v>
      </c>
      <c r="L11" s="58"/>
      <c r="M11" s="58"/>
      <c r="N11" s="59">
        <v>894</v>
      </c>
    </row>
    <row r="12" spans="2:14">
      <c r="B12" s="94"/>
      <c r="C12" s="55" t="s">
        <v>147</v>
      </c>
      <c r="D12" s="56"/>
      <c r="E12" s="56" t="s">
        <v>9</v>
      </c>
      <c r="F12" s="56" t="s">
        <v>174</v>
      </c>
      <c r="G12" s="60">
        <v>43191</v>
      </c>
      <c r="H12" s="58"/>
      <c r="I12" s="58"/>
      <c r="J12" s="58"/>
      <c r="K12" s="58">
        <v>736</v>
      </c>
      <c r="L12" s="58"/>
      <c r="M12" s="58"/>
      <c r="N12" s="59">
        <v>736</v>
      </c>
    </row>
    <row r="13" spans="2:14" s="5" customFormat="1">
      <c r="B13" s="91" t="s">
        <v>60</v>
      </c>
      <c r="C13" s="91"/>
      <c r="D13" s="91"/>
      <c r="E13" s="91"/>
      <c r="F13" s="91"/>
      <c r="G13" s="91"/>
      <c r="H13" s="12">
        <v>309</v>
      </c>
      <c r="I13" s="12">
        <v>0</v>
      </c>
      <c r="J13" s="12">
        <v>725</v>
      </c>
      <c r="K13" s="12">
        <v>2630</v>
      </c>
      <c r="L13" s="12">
        <v>0</v>
      </c>
      <c r="M13" s="12">
        <v>0</v>
      </c>
      <c r="N13" s="85">
        <v>3664</v>
      </c>
    </row>
    <row r="14" spans="2:14" ht="30">
      <c r="B14" s="97" t="s">
        <v>50</v>
      </c>
      <c r="C14" s="2" t="s">
        <v>66</v>
      </c>
      <c r="D14" s="16" t="s">
        <v>67</v>
      </c>
      <c r="E14" s="3" t="s">
        <v>9</v>
      </c>
      <c r="F14" s="3" t="s">
        <v>175</v>
      </c>
      <c r="G14" s="15">
        <v>42156</v>
      </c>
      <c r="H14" s="10">
        <v>240</v>
      </c>
      <c r="I14" s="10"/>
      <c r="J14" s="10"/>
      <c r="K14" s="10"/>
      <c r="L14" s="10"/>
      <c r="M14" s="10"/>
      <c r="N14" s="11">
        <v>240</v>
      </c>
    </row>
    <row r="15" spans="2:14">
      <c r="B15" s="97"/>
      <c r="C15" s="2" t="s">
        <v>39</v>
      </c>
      <c r="D15" s="3">
        <v>1</v>
      </c>
      <c r="E15" s="3" t="s">
        <v>9</v>
      </c>
      <c r="F15" s="3" t="s">
        <v>174</v>
      </c>
      <c r="G15" s="15">
        <v>42278</v>
      </c>
      <c r="H15" s="10">
        <v>3.5</v>
      </c>
      <c r="I15" s="10"/>
      <c r="J15" s="10"/>
      <c r="K15" s="10"/>
      <c r="L15" s="10"/>
      <c r="M15" s="10"/>
      <c r="N15" s="11">
        <v>3.5</v>
      </c>
    </row>
    <row r="16" spans="2:14" s="5" customFormat="1">
      <c r="B16" s="91" t="s">
        <v>61</v>
      </c>
      <c r="C16" s="91"/>
      <c r="D16" s="91"/>
      <c r="E16" s="91"/>
      <c r="F16" s="91"/>
      <c r="G16" s="91"/>
      <c r="H16" s="12">
        <v>243.5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85">
        <v>243.5</v>
      </c>
    </row>
    <row r="17" spans="2:15">
      <c r="B17" s="92" t="s">
        <v>51</v>
      </c>
      <c r="C17" s="2" t="s">
        <v>17</v>
      </c>
      <c r="D17" s="3">
        <v>1</v>
      </c>
      <c r="E17" s="3" t="s">
        <v>9</v>
      </c>
      <c r="F17" s="3" t="s">
        <v>173</v>
      </c>
      <c r="G17" s="15">
        <v>42278</v>
      </c>
      <c r="H17" s="10">
        <v>3.3</v>
      </c>
      <c r="I17" s="10"/>
      <c r="J17" s="10"/>
      <c r="K17" s="10"/>
      <c r="L17" s="10"/>
      <c r="M17" s="10"/>
      <c r="N17" s="11">
        <v>3.3</v>
      </c>
    </row>
    <row r="18" spans="2:15">
      <c r="B18" s="94"/>
      <c r="C18" s="2" t="s">
        <v>18</v>
      </c>
      <c r="D18" s="3">
        <v>1</v>
      </c>
      <c r="E18" s="3" t="s">
        <v>9</v>
      </c>
      <c r="F18" s="3" t="s">
        <v>174</v>
      </c>
      <c r="G18" s="15">
        <v>42156</v>
      </c>
      <c r="H18" s="10">
        <v>10</v>
      </c>
      <c r="I18" s="10"/>
      <c r="J18" s="10"/>
      <c r="K18" s="10"/>
      <c r="L18" s="10"/>
      <c r="M18" s="10"/>
      <c r="N18" s="11">
        <v>10</v>
      </c>
    </row>
    <row r="19" spans="2:15">
      <c r="B19" s="94"/>
      <c r="C19" s="55" t="s">
        <v>148</v>
      </c>
      <c r="D19" s="56"/>
      <c r="E19" s="56" t="s">
        <v>9</v>
      </c>
      <c r="F19" s="56" t="s">
        <v>149</v>
      </c>
      <c r="G19" s="56" t="s">
        <v>150</v>
      </c>
      <c r="H19" s="58"/>
      <c r="I19" s="58">
        <v>150</v>
      </c>
      <c r="J19" s="58"/>
      <c r="K19" s="58"/>
      <c r="L19" s="58"/>
      <c r="M19" s="58"/>
      <c r="N19" s="11">
        <v>150</v>
      </c>
    </row>
    <row r="20" spans="2:15">
      <c r="B20" s="94"/>
      <c r="C20" s="55" t="s">
        <v>151</v>
      </c>
      <c r="D20" s="56"/>
      <c r="E20" s="56" t="s">
        <v>9</v>
      </c>
      <c r="F20" s="56" t="s">
        <v>149</v>
      </c>
      <c r="G20" s="56" t="s">
        <v>152</v>
      </c>
      <c r="H20" s="58"/>
      <c r="I20" s="58"/>
      <c r="J20" s="58"/>
      <c r="K20" s="58">
        <v>6</v>
      </c>
      <c r="L20" s="58"/>
      <c r="M20" s="58"/>
      <c r="N20" s="11">
        <v>6</v>
      </c>
    </row>
    <row r="21" spans="2:15">
      <c r="B21" s="94"/>
      <c r="C21" s="55" t="s">
        <v>153</v>
      </c>
      <c r="D21" s="56"/>
      <c r="E21" s="56" t="s">
        <v>9</v>
      </c>
      <c r="F21" s="56" t="s">
        <v>149</v>
      </c>
      <c r="G21" s="56" t="s">
        <v>154</v>
      </c>
      <c r="H21" s="58"/>
      <c r="I21" s="58"/>
      <c r="J21" s="48">
        <v>20</v>
      </c>
      <c r="K21" s="58"/>
      <c r="L21" s="58"/>
      <c r="M21" s="58"/>
      <c r="N21" s="11">
        <v>20</v>
      </c>
    </row>
    <row r="22" spans="2:15">
      <c r="B22" s="94"/>
      <c r="C22" s="55" t="s">
        <v>155</v>
      </c>
      <c r="D22" s="56"/>
      <c r="E22" s="56" t="s">
        <v>9</v>
      </c>
      <c r="F22" s="56" t="s">
        <v>149</v>
      </c>
      <c r="G22" s="56" t="s">
        <v>156</v>
      </c>
      <c r="H22" s="58"/>
      <c r="I22" s="58"/>
      <c r="J22" s="58">
        <v>20</v>
      </c>
      <c r="K22" s="58"/>
      <c r="L22" s="58"/>
      <c r="M22" s="58"/>
      <c r="N22" s="11">
        <v>20</v>
      </c>
    </row>
    <row r="23" spans="2:15">
      <c r="B23" s="94"/>
      <c r="C23" s="55" t="s">
        <v>157</v>
      </c>
      <c r="D23" s="56"/>
      <c r="E23" s="56" t="s">
        <v>9</v>
      </c>
      <c r="F23" s="56" t="s">
        <v>149</v>
      </c>
      <c r="G23" s="56" t="s">
        <v>156</v>
      </c>
      <c r="H23" s="58"/>
      <c r="I23" s="58"/>
      <c r="J23" s="58">
        <v>19.5</v>
      </c>
      <c r="K23" s="58"/>
      <c r="L23" s="58"/>
      <c r="M23" s="58"/>
      <c r="N23" s="11">
        <v>19.5</v>
      </c>
    </row>
    <row r="24" spans="2:15">
      <c r="B24" s="94"/>
      <c r="C24" s="55" t="s">
        <v>158</v>
      </c>
      <c r="D24" s="56"/>
      <c r="E24" s="56" t="s">
        <v>9</v>
      </c>
      <c r="F24" s="56" t="s">
        <v>149</v>
      </c>
      <c r="G24" s="56" t="s">
        <v>159</v>
      </c>
      <c r="H24" s="58">
        <v>6</v>
      </c>
      <c r="I24" s="58"/>
      <c r="J24" s="58"/>
      <c r="K24" s="58"/>
      <c r="L24" s="58"/>
      <c r="M24" s="58"/>
      <c r="N24" s="11">
        <v>6</v>
      </c>
    </row>
    <row r="25" spans="2:15">
      <c r="B25" s="94"/>
      <c r="C25" s="55" t="s">
        <v>160</v>
      </c>
      <c r="D25" s="56"/>
      <c r="E25" s="56" t="s">
        <v>9</v>
      </c>
      <c r="F25" s="56" t="s">
        <v>149</v>
      </c>
      <c r="G25" s="56" t="s">
        <v>161</v>
      </c>
      <c r="H25" s="58"/>
      <c r="I25" s="58">
        <v>10</v>
      </c>
      <c r="J25" s="58"/>
      <c r="K25" s="58"/>
      <c r="L25" s="58"/>
      <c r="M25" s="58"/>
      <c r="N25" s="11">
        <v>10</v>
      </c>
    </row>
    <row r="26" spans="2:15">
      <c r="B26" s="94"/>
      <c r="C26" s="55" t="s">
        <v>162</v>
      </c>
      <c r="D26" s="56"/>
      <c r="E26" s="56" t="s">
        <v>9</v>
      </c>
      <c r="F26" s="56" t="s">
        <v>163</v>
      </c>
      <c r="G26" s="56" t="s">
        <v>164</v>
      </c>
      <c r="H26" s="58">
        <v>20</v>
      </c>
      <c r="I26" s="58"/>
      <c r="J26" s="58"/>
      <c r="K26" s="58"/>
      <c r="L26" s="58"/>
      <c r="M26" s="58"/>
      <c r="N26" s="11">
        <v>20</v>
      </c>
    </row>
    <row r="27" spans="2:15">
      <c r="B27" s="94"/>
      <c r="C27" s="55" t="s">
        <v>165</v>
      </c>
      <c r="D27" s="56"/>
      <c r="E27" s="56" t="s">
        <v>9</v>
      </c>
      <c r="F27" s="56" t="s">
        <v>149</v>
      </c>
      <c r="G27" s="56" t="s">
        <v>150</v>
      </c>
      <c r="H27" s="58"/>
      <c r="I27" s="58">
        <v>15</v>
      </c>
      <c r="J27" s="58"/>
      <c r="K27" s="58"/>
      <c r="L27" s="58"/>
      <c r="M27" s="58"/>
      <c r="N27" s="11">
        <v>15</v>
      </c>
    </row>
    <row r="28" spans="2:15">
      <c r="B28" s="93"/>
      <c r="C28" s="55" t="s">
        <v>166</v>
      </c>
      <c r="D28" s="56"/>
      <c r="E28" s="56" t="s">
        <v>9</v>
      </c>
      <c r="F28" s="56" t="s">
        <v>149</v>
      </c>
      <c r="G28" s="56" t="s">
        <v>161</v>
      </c>
      <c r="H28" s="58"/>
      <c r="I28" s="58">
        <v>6</v>
      </c>
      <c r="J28" s="58"/>
      <c r="K28" s="58"/>
      <c r="L28" s="58"/>
      <c r="M28" s="58"/>
      <c r="N28" s="11">
        <v>6</v>
      </c>
    </row>
    <row r="29" spans="2:15" s="5" customFormat="1">
      <c r="B29" s="91" t="s">
        <v>62</v>
      </c>
      <c r="C29" s="91"/>
      <c r="D29" s="91"/>
      <c r="E29" s="91"/>
      <c r="F29" s="91"/>
      <c r="G29" s="91"/>
      <c r="H29" s="12">
        <v>39.299999999999997</v>
      </c>
      <c r="I29" s="12">
        <v>181</v>
      </c>
      <c r="J29" s="12">
        <v>59.5</v>
      </c>
      <c r="K29" s="12">
        <v>6</v>
      </c>
      <c r="L29" s="12">
        <v>0</v>
      </c>
      <c r="M29" s="12">
        <v>0</v>
      </c>
      <c r="N29" s="85">
        <v>285.8</v>
      </c>
      <c r="O29" s="6"/>
    </row>
    <row r="30" spans="2:15">
      <c r="B30" s="92" t="s">
        <v>52</v>
      </c>
      <c r="C30" s="55" t="s">
        <v>31</v>
      </c>
      <c r="D30" s="56">
        <v>1</v>
      </c>
      <c r="E30" s="56" t="s">
        <v>9</v>
      </c>
      <c r="F30" s="56" t="s">
        <v>176</v>
      </c>
      <c r="G30" s="60">
        <v>42370</v>
      </c>
      <c r="H30" s="58"/>
      <c r="I30" s="58">
        <v>70</v>
      </c>
      <c r="J30" s="58"/>
      <c r="K30" s="58"/>
      <c r="L30" s="58"/>
      <c r="M30" s="58"/>
      <c r="N30" s="59">
        <v>70</v>
      </c>
    </row>
    <row r="31" spans="2:15">
      <c r="B31" s="94"/>
      <c r="C31" s="55" t="s">
        <v>32</v>
      </c>
      <c r="D31" s="56">
        <v>1</v>
      </c>
      <c r="E31" s="56" t="s">
        <v>9</v>
      </c>
      <c r="F31" s="56" t="s">
        <v>176</v>
      </c>
      <c r="G31" s="60">
        <v>42278</v>
      </c>
      <c r="H31" s="58">
        <v>30</v>
      </c>
      <c r="I31" s="58"/>
      <c r="J31" s="58"/>
      <c r="K31" s="58"/>
      <c r="L31" s="58"/>
      <c r="M31" s="58"/>
      <c r="N31" s="59">
        <v>30</v>
      </c>
    </row>
    <row r="32" spans="2:15">
      <c r="B32" s="94"/>
      <c r="C32" s="55" t="s">
        <v>167</v>
      </c>
      <c r="D32" s="56"/>
      <c r="E32" s="56" t="s">
        <v>9</v>
      </c>
      <c r="F32" s="56" t="s">
        <v>149</v>
      </c>
      <c r="G32" s="60">
        <v>42644</v>
      </c>
      <c r="H32" s="58"/>
      <c r="I32" s="58">
        <v>150</v>
      </c>
      <c r="J32" s="58"/>
      <c r="K32" s="58"/>
      <c r="L32" s="58"/>
      <c r="M32" s="58"/>
      <c r="N32" s="59">
        <v>150</v>
      </c>
    </row>
    <row r="33" spans="2:15">
      <c r="B33" s="93"/>
      <c r="C33" s="55" t="s">
        <v>168</v>
      </c>
      <c r="D33" s="56"/>
      <c r="E33" s="56" t="s">
        <v>9</v>
      </c>
      <c r="F33" s="56" t="s">
        <v>149</v>
      </c>
      <c r="G33" s="60">
        <v>43191</v>
      </c>
      <c r="H33" s="58"/>
      <c r="I33" s="58"/>
      <c r="J33" s="58"/>
      <c r="K33" s="58">
        <v>100</v>
      </c>
      <c r="L33" s="58"/>
      <c r="M33" s="58"/>
      <c r="N33" s="59">
        <v>100</v>
      </c>
    </row>
    <row r="34" spans="2:15" s="5" customFormat="1">
      <c r="B34" s="91" t="s">
        <v>63</v>
      </c>
      <c r="C34" s="91"/>
      <c r="D34" s="91"/>
      <c r="E34" s="91"/>
      <c r="F34" s="91"/>
      <c r="G34" s="91"/>
      <c r="H34" s="12">
        <v>30</v>
      </c>
      <c r="I34" s="12">
        <v>220</v>
      </c>
      <c r="J34" s="12">
        <v>0</v>
      </c>
      <c r="K34" s="12">
        <v>100</v>
      </c>
      <c r="L34" s="12">
        <v>0</v>
      </c>
      <c r="M34" s="12">
        <v>0</v>
      </c>
      <c r="N34" s="85">
        <v>350</v>
      </c>
    </row>
    <row r="35" spans="2:15">
      <c r="B35" s="91" t="s">
        <v>126</v>
      </c>
      <c r="C35" s="91"/>
      <c r="D35" s="91"/>
      <c r="E35" s="91"/>
      <c r="F35" s="91"/>
      <c r="G35" s="91"/>
      <c r="H35" s="12">
        <v>621.79999999999995</v>
      </c>
      <c r="I35" s="12">
        <v>401</v>
      </c>
      <c r="J35" s="12">
        <v>784.5</v>
      </c>
      <c r="K35" s="12">
        <v>2736</v>
      </c>
      <c r="L35" s="12">
        <v>0</v>
      </c>
      <c r="M35" s="12">
        <v>0</v>
      </c>
      <c r="N35" s="85">
        <v>4543.3</v>
      </c>
    </row>
    <row r="36" spans="2:15">
      <c r="B36" s="63"/>
      <c r="C36" s="63"/>
      <c r="D36" s="63"/>
      <c r="E36" s="63"/>
      <c r="F36" s="63"/>
      <c r="G36" s="63"/>
      <c r="H36" s="64"/>
      <c r="I36" s="64"/>
      <c r="J36" s="64"/>
      <c r="K36" s="64"/>
      <c r="L36" s="64"/>
      <c r="M36" s="64"/>
      <c r="N36" s="64"/>
    </row>
    <row r="37" spans="2:15" ht="18.75">
      <c r="B37" s="96" t="s">
        <v>79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</row>
    <row r="38" spans="2:15" ht="30">
      <c r="B38" s="1" t="s">
        <v>48</v>
      </c>
      <c r="C38" s="1" t="s">
        <v>0</v>
      </c>
      <c r="D38" s="1" t="s">
        <v>42</v>
      </c>
      <c r="E38" s="1" t="s">
        <v>1</v>
      </c>
      <c r="F38" s="1" t="s">
        <v>233</v>
      </c>
      <c r="G38" s="1" t="s">
        <v>86</v>
      </c>
      <c r="H38" s="1" t="s">
        <v>43</v>
      </c>
      <c r="I38" s="1" t="s">
        <v>44</v>
      </c>
      <c r="J38" s="1" t="s">
        <v>45</v>
      </c>
      <c r="K38" s="1" t="s">
        <v>46</v>
      </c>
      <c r="L38" s="1" t="s">
        <v>59</v>
      </c>
      <c r="M38" s="1" t="s">
        <v>142</v>
      </c>
      <c r="N38" s="84" t="s">
        <v>141</v>
      </c>
    </row>
    <row r="39" spans="2:15">
      <c r="B39" s="92" t="s">
        <v>178</v>
      </c>
      <c r="C39" s="2" t="s">
        <v>82</v>
      </c>
      <c r="D39" s="3">
        <v>4</v>
      </c>
      <c r="E39" s="3" t="s">
        <v>9</v>
      </c>
      <c r="F39" s="3" t="s">
        <v>175</v>
      </c>
      <c r="G39" s="88">
        <v>2016</v>
      </c>
      <c r="H39" s="48"/>
      <c r="I39" s="48">
        <v>78</v>
      </c>
      <c r="J39" s="48"/>
      <c r="K39" s="10"/>
      <c r="L39" s="10"/>
      <c r="M39" s="10"/>
      <c r="N39" s="11">
        <v>78</v>
      </c>
    </row>
    <row r="40" spans="2:15">
      <c r="B40" s="94"/>
      <c r="C40" s="2" t="s">
        <v>83</v>
      </c>
      <c r="D40" s="3" t="s">
        <v>89</v>
      </c>
      <c r="E40" s="3" t="s">
        <v>7</v>
      </c>
      <c r="F40" s="3" t="s">
        <v>177</v>
      </c>
      <c r="G40" s="88">
        <v>2017</v>
      </c>
      <c r="H40" s="48"/>
      <c r="I40" s="48"/>
      <c r="J40" s="48">
        <v>34</v>
      </c>
      <c r="K40" s="10"/>
      <c r="L40" s="10"/>
      <c r="M40" s="10"/>
      <c r="N40" s="11">
        <v>34</v>
      </c>
    </row>
    <row r="41" spans="2:15">
      <c r="B41" s="93"/>
      <c r="C41" s="61" t="s">
        <v>66</v>
      </c>
      <c r="D41" s="32">
        <v>2</v>
      </c>
      <c r="E41" s="32" t="s">
        <v>9</v>
      </c>
      <c r="F41" s="32" t="s">
        <v>175</v>
      </c>
      <c r="G41" s="32">
        <v>2016</v>
      </c>
      <c r="H41" s="62"/>
      <c r="I41" s="62">
        <v>51</v>
      </c>
      <c r="J41" s="62"/>
      <c r="K41" s="62"/>
      <c r="L41" s="62"/>
      <c r="M41" s="62"/>
      <c r="N41" s="11">
        <v>51</v>
      </c>
    </row>
    <row r="42" spans="2:15" s="5" customFormat="1">
      <c r="B42" s="91" t="s">
        <v>179</v>
      </c>
      <c r="C42" s="91"/>
      <c r="D42" s="91"/>
      <c r="E42" s="91"/>
      <c r="F42" s="91"/>
      <c r="G42" s="91"/>
      <c r="H42" s="12">
        <v>0</v>
      </c>
      <c r="I42" s="12">
        <v>129</v>
      </c>
      <c r="J42" s="12">
        <v>34</v>
      </c>
      <c r="K42" s="12">
        <v>0</v>
      </c>
      <c r="L42" s="12">
        <v>0</v>
      </c>
      <c r="M42" s="12">
        <v>0</v>
      </c>
      <c r="N42" s="85">
        <v>163</v>
      </c>
      <c r="O42" s="6"/>
    </row>
    <row r="43" spans="2:15" s="54" customFormat="1">
      <c r="B43" s="92" t="s">
        <v>81</v>
      </c>
      <c r="C43" s="61" t="s">
        <v>169</v>
      </c>
      <c r="D43" s="32" t="s">
        <v>170</v>
      </c>
      <c r="E43" s="32" t="s">
        <v>9</v>
      </c>
      <c r="F43" s="32" t="s">
        <v>174</v>
      </c>
      <c r="G43" s="32">
        <v>2019</v>
      </c>
      <c r="H43" s="62"/>
      <c r="I43" s="62"/>
      <c r="J43" s="62"/>
      <c r="K43" s="62"/>
      <c r="L43" s="62">
        <v>546</v>
      </c>
      <c r="M43" s="62"/>
      <c r="N43" s="11">
        <v>546</v>
      </c>
      <c r="O43" s="53"/>
    </row>
    <row r="44" spans="2:15" s="54" customFormat="1">
      <c r="B44" s="94"/>
      <c r="C44" s="61" t="s">
        <v>171</v>
      </c>
      <c r="D44" s="32" t="s">
        <v>89</v>
      </c>
      <c r="E44" s="32" t="s">
        <v>9</v>
      </c>
      <c r="F44" s="32" t="s">
        <v>174</v>
      </c>
      <c r="G44" s="32">
        <v>2019</v>
      </c>
      <c r="H44" s="62"/>
      <c r="I44" s="62"/>
      <c r="J44" s="62"/>
      <c r="K44" s="62"/>
      <c r="L44" s="62">
        <v>678</v>
      </c>
      <c r="M44" s="62"/>
      <c r="N44" s="11">
        <v>678</v>
      </c>
      <c r="O44" s="53"/>
    </row>
    <row r="45" spans="2:15" s="54" customFormat="1">
      <c r="B45" s="93"/>
      <c r="C45" s="61" t="s">
        <v>172</v>
      </c>
      <c r="D45" s="32">
        <v>2</v>
      </c>
      <c r="E45" s="32" t="s">
        <v>9</v>
      </c>
      <c r="F45" s="32" t="s">
        <v>175</v>
      </c>
      <c r="G45" s="32">
        <v>2020</v>
      </c>
      <c r="H45" s="62"/>
      <c r="I45" s="62"/>
      <c r="J45" s="62"/>
      <c r="K45" s="62"/>
      <c r="L45" s="62"/>
      <c r="M45" s="62">
        <v>135</v>
      </c>
      <c r="N45" s="11">
        <v>135</v>
      </c>
      <c r="O45" s="53"/>
    </row>
    <row r="46" spans="2:15">
      <c r="B46" s="91" t="s">
        <v>87</v>
      </c>
      <c r="C46" s="91"/>
      <c r="D46" s="91"/>
      <c r="E46" s="91"/>
      <c r="F46" s="91"/>
      <c r="G46" s="91"/>
      <c r="H46" s="12">
        <v>0</v>
      </c>
      <c r="I46" s="12">
        <v>0</v>
      </c>
      <c r="J46" s="12">
        <v>0</v>
      </c>
      <c r="K46" s="12">
        <v>0</v>
      </c>
      <c r="L46" s="12">
        <v>1224</v>
      </c>
      <c r="M46" s="12">
        <v>135</v>
      </c>
      <c r="N46" s="85">
        <v>1359</v>
      </c>
    </row>
    <row r="47" spans="2:15">
      <c r="B47" s="91" t="s">
        <v>127</v>
      </c>
      <c r="C47" s="91"/>
      <c r="D47" s="91"/>
      <c r="E47" s="91"/>
      <c r="F47" s="91"/>
      <c r="G47" s="91"/>
      <c r="H47" s="12">
        <v>0</v>
      </c>
      <c r="I47" s="12">
        <v>129</v>
      </c>
      <c r="J47" s="12">
        <v>34</v>
      </c>
      <c r="K47" s="12">
        <v>0</v>
      </c>
      <c r="L47" s="12">
        <v>1224</v>
      </c>
      <c r="M47" s="12">
        <v>135</v>
      </c>
      <c r="N47" s="85">
        <v>1522</v>
      </c>
    </row>
  </sheetData>
  <mergeCells count="16">
    <mergeCell ref="B47:G47"/>
    <mergeCell ref="B37:N37"/>
    <mergeCell ref="B42:G42"/>
    <mergeCell ref="B46:G46"/>
    <mergeCell ref="B39:B41"/>
    <mergeCell ref="B43:B45"/>
    <mergeCell ref="B35:G35"/>
    <mergeCell ref="B6:N6"/>
    <mergeCell ref="B8:B12"/>
    <mergeCell ref="B13:G13"/>
    <mergeCell ref="B14:B15"/>
    <mergeCell ref="B16:G16"/>
    <mergeCell ref="B17:B28"/>
    <mergeCell ref="B29:G29"/>
    <mergeCell ref="B30:B33"/>
    <mergeCell ref="B34:G34"/>
  </mergeCells>
  <pageMargins left="0.7" right="0.7" top="0.75" bottom="0.75" header="0.3" footer="0.3"/>
  <pageSetup paperSize="1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B2:O73"/>
  <sheetViews>
    <sheetView zoomScale="80" zoomScaleNormal="80" workbookViewId="0">
      <selection activeCell="B3" sqref="B3"/>
    </sheetView>
  </sheetViews>
  <sheetFormatPr defaultColWidth="9.140625" defaultRowHeight="15"/>
  <cols>
    <col min="1" max="1" width="2.5703125" style="4" customWidth="1"/>
    <col min="2" max="2" width="19.28515625" style="4" bestFit="1" customWidth="1"/>
    <col min="3" max="3" width="44.5703125" style="4" bestFit="1" customWidth="1"/>
    <col min="4" max="4" width="11.7109375" style="7" customWidth="1"/>
    <col min="5" max="5" width="5.7109375" style="7" customWidth="1"/>
    <col min="6" max="6" width="15" style="4" bestFit="1" customWidth="1"/>
    <col min="7" max="7" width="15.85546875" style="7" customWidth="1"/>
    <col min="8" max="12" width="10.5703125" style="4" customWidth="1"/>
    <col min="13" max="13" width="10.5703125" style="40" customWidth="1"/>
    <col min="14" max="14" width="13.140625" style="8" customWidth="1"/>
    <col min="15" max="16384" width="9.140625" style="4"/>
  </cols>
  <sheetData>
    <row r="2" spans="2:15" ht="21">
      <c r="B2" s="23" t="s">
        <v>133</v>
      </c>
    </row>
    <row r="3" spans="2:15">
      <c r="B3" s="26" t="s">
        <v>238</v>
      </c>
      <c r="C3" s="26"/>
    </row>
    <row r="5" spans="2:15" ht="18.75">
      <c r="B5" s="96" t="s">
        <v>78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2:15" ht="30">
      <c r="B6" s="1" t="s">
        <v>48</v>
      </c>
      <c r="C6" s="1" t="s">
        <v>0</v>
      </c>
      <c r="D6" s="1" t="s">
        <v>42</v>
      </c>
      <c r="E6" s="1" t="s">
        <v>1</v>
      </c>
      <c r="F6" s="1" t="s">
        <v>233</v>
      </c>
      <c r="G6" s="1" t="s">
        <v>47</v>
      </c>
      <c r="H6" s="1" t="s">
        <v>43</v>
      </c>
      <c r="I6" s="1" t="s">
        <v>44</v>
      </c>
      <c r="J6" s="1" t="s">
        <v>45</v>
      </c>
      <c r="K6" s="1" t="s">
        <v>46</v>
      </c>
      <c r="L6" s="1" t="s">
        <v>59</v>
      </c>
      <c r="M6" s="1" t="s">
        <v>142</v>
      </c>
      <c r="N6" s="84" t="s">
        <v>141</v>
      </c>
    </row>
    <row r="7" spans="2:15">
      <c r="B7" s="92" t="s">
        <v>182</v>
      </c>
      <c r="C7" s="2" t="s">
        <v>2</v>
      </c>
      <c r="D7" s="17" t="s">
        <v>77</v>
      </c>
      <c r="E7" s="3" t="s">
        <v>3</v>
      </c>
      <c r="F7" s="3" t="s">
        <v>183</v>
      </c>
      <c r="G7" s="14">
        <v>42887</v>
      </c>
      <c r="H7" s="10"/>
      <c r="I7" s="10"/>
      <c r="J7" s="10">
        <v>674</v>
      </c>
      <c r="K7" s="10"/>
      <c r="L7" s="10"/>
      <c r="M7" s="10"/>
      <c r="N7" s="11">
        <f>SUM(H7:M7)</f>
        <v>674</v>
      </c>
    </row>
    <row r="8" spans="2:15" s="40" customFormat="1">
      <c r="B8" s="94"/>
      <c r="C8" s="55" t="s">
        <v>180</v>
      </c>
      <c r="D8" s="3">
        <v>1</v>
      </c>
      <c r="E8" s="3" t="s">
        <v>3</v>
      </c>
      <c r="F8" s="3" t="s">
        <v>184</v>
      </c>
      <c r="G8" s="14">
        <v>43617</v>
      </c>
      <c r="H8" s="10"/>
      <c r="I8" s="10"/>
      <c r="J8" s="10"/>
      <c r="K8" s="10"/>
      <c r="L8" s="10">
        <v>336</v>
      </c>
      <c r="M8" s="10"/>
      <c r="N8" s="11">
        <f t="shared" ref="N8:N10" si="0">SUM(H8:M8)</f>
        <v>336</v>
      </c>
    </row>
    <row r="9" spans="2:15" s="40" customFormat="1">
      <c r="B9" s="94"/>
      <c r="C9" s="55" t="s">
        <v>181</v>
      </c>
      <c r="D9" s="3">
        <v>1</v>
      </c>
      <c r="E9" s="3" t="s">
        <v>3</v>
      </c>
      <c r="F9" s="3" t="s">
        <v>184</v>
      </c>
      <c r="G9" s="14">
        <v>43983</v>
      </c>
      <c r="H9" s="10"/>
      <c r="I9" s="10"/>
      <c r="J9" s="10"/>
      <c r="K9" s="10"/>
      <c r="L9" s="10"/>
      <c r="M9" s="10">
        <v>66</v>
      </c>
      <c r="N9" s="11">
        <f t="shared" si="0"/>
        <v>66</v>
      </c>
    </row>
    <row r="10" spans="2:15" s="40" customFormat="1">
      <c r="B10" s="94"/>
      <c r="C10" s="55" t="s">
        <v>237</v>
      </c>
      <c r="D10" s="3">
        <v>2</v>
      </c>
      <c r="E10" s="3" t="s">
        <v>3</v>
      </c>
      <c r="F10" s="3" t="s">
        <v>140</v>
      </c>
      <c r="G10" s="14">
        <v>43252</v>
      </c>
      <c r="H10" s="10"/>
      <c r="I10" s="10"/>
      <c r="J10" s="10"/>
      <c r="K10" s="10">
        <v>195</v>
      </c>
      <c r="L10" s="10"/>
      <c r="M10" s="10"/>
      <c r="N10" s="11">
        <f t="shared" si="0"/>
        <v>195</v>
      </c>
      <c r="O10" s="46"/>
    </row>
    <row r="11" spans="2:15" s="90" customFormat="1">
      <c r="B11" s="94"/>
      <c r="C11" s="55" t="s">
        <v>235</v>
      </c>
      <c r="D11" s="3">
        <v>2</v>
      </c>
      <c r="E11" s="3" t="s">
        <v>11</v>
      </c>
      <c r="F11" s="3" t="s">
        <v>11</v>
      </c>
      <c r="G11" s="14">
        <v>43101</v>
      </c>
      <c r="H11" s="10"/>
      <c r="I11" s="10"/>
      <c r="J11" s="10"/>
      <c r="K11" s="10">
        <v>90</v>
      </c>
      <c r="L11" s="10"/>
      <c r="M11" s="10"/>
      <c r="N11" s="11">
        <f>SUM(H11:M11)</f>
        <v>90</v>
      </c>
      <c r="O11" s="46"/>
    </row>
    <row r="12" spans="2:15" s="89" customFormat="1">
      <c r="B12" s="93"/>
      <c r="C12" s="55" t="s">
        <v>234</v>
      </c>
      <c r="D12" s="3">
        <v>1</v>
      </c>
      <c r="E12" s="3" t="s">
        <v>11</v>
      </c>
      <c r="F12" s="3" t="s">
        <v>11</v>
      </c>
      <c r="G12" s="14">
        <v>43101</v>
      </c>
      <c r="H12" s="10"/>
      <c r="I12" s="10"/>
      <c r="J12" s="10"/>
      <c r="K12" s="10">
        <v>805</v>
      </c>
      <c r="L12" s="10"/>
      <c r="M12" s="10"/>
      <c r="N12" s="11">
        <v>805</v>
      </c>
    </row>
    <row r="13" spans="2:15" s="40" customFormat="1">
      <c r="B13" s="91" t="s">
        <v>236</v>
      </c>
      <c r="C13" s="91"/>
      <c r="D13" s="91"/>
      <c r="E13" s="91"/>
      <c r="F13" s="91"/>
      <c r="G13" s="91"/>
      <c r="H13" s="12">
        <f t="shared" ref="H13" si="1">SUM(H7:H12)</f>
        <v>0</v>
      </c>
      <c r="I13" s="12">
        <f t="shared" ref="I13" si="2">SUM(I7:I12)</f>
        <v>0</v>
      </c>
      <c r="J13" s="12">
        <f t="shared" ref="J13" si="3">SUM(J7:J12)</f>
        <v>674</v>
      </c>
      <c r="K13" s="12">
        <f t="shared" ref="K13" si="4">SUM(K7:K12)</f>
        <v>1090</v>
      </c>
      <c r="L13" s="12">
        <f t="shared" ref="L13" si="5">SUM(L7:L12)</f>
        <v>336</v>
      </c>
      <c r="M13" s="12">
        <f t="shared" ref="M13" si="6">SUM(M7:M12)</f>
        <v>66</v>
      </c>
      <c r="N13" s="85">
        <f>SUM(N7:N12)</f>
        <v>2166</v>
      </c>
      <c r="O13" s="46"/>
    </row>
    <row r="14" spans="2:15" s="40" customFormat="1">
      <c r="B14" s="92" t="s">
        <v>51</v>
      </c>
      <c r="C14" s="2" t="s">
        <v>10</v>
      </c>
      <c r="D14" s="3">
        <v>1</v>
      </c>
      <c r="E14" s="3" t="s">
        <v>11</v>
      </c>
      <c r="F14" s="3" t="s">
        <v>11</v>
      </c>
      <c r="G14" s="15">
        <v>42370</v>
      </c>
      <c r="H14" s="10"/>
      <c r="I14" s="10">
        <v>6.1</v>
      </c>
      <c r="J14" s="10"/>
      <c r="K14" s="10"/>
      <c r="L14" s="10"/>
      <c r="M14" s="10"/>
      <c r="N14" s="11">
        <f>SUM(H14:M14)</f>
        <v>6.1</v>
      </c>
      <c r="O14" s="5"/>
    </row>
    <row r="15" spans="2:15" s="5" customFormat="1">
      <c r="B15" s="94"/>
      <c r="C15" s="2" t="s">
        <v>12</v>
      </c>
      <c r="D15" s="3">
        <v>1</v>
      </c>
      <c r="E15" s="3" t="s">
        <v>11</v>
      </c>
      <c r="F15" s="3" t="s">
        <v>11</v>
      </c>
      <c r="G15" s="15">
        <v>42370</v>
      </c>
      <c r="H15" s="10"/>
      <c r="I15" s="10">
        <v>2.6</v>
      </c>
      <c r="J15" s="10"/>
      <c r="K15" s="10"/>
      <c r="L15" s="10"/>
      <c r="M15" s="10"/>
      <c r="N15" s="11">
        <f t="shared" ref="N15:N29" si="7">SUM(H15:M15)</f>
        <v>2.6</v>
      </c>
      <c r="O15" s="4"/>
    </row>
    <row r="16" spans="2:15">
      <c r="B16" s="94"/>
      <c r="C16" s="2" t="s">
        <v>13</v>
      </c>
      <c r="D16" s="3">
        <v>1</v>
      </c>
      <c r="E16" s="3" t="s">
        <v>3</v>
      </c>
      <c r="F16" s="3" t="s">
        <v>185</v>
      </c>
      <c r="G16" s="15">
        <v>42278</v>
      </c>
      <c r="H16" s="10">
        <v>2</v>
      </c>
      <c r="I16" s="10"/>
      <c r="J16" s="10"/>
      <c r="K16" s="10"/>
      <c r="L16" s="10"/>
      <c r="M16" s="10"/>
      <c r="N16" s="11">
        <f t="shared" si="7"/>
        <v>2</v>
      </c>
    </row>
    <row r="17" spans="2:15">
      <c r="B17" s="94"/>
      <c r="C17" s="2" t="s">
        <v>14</v>
      </c>
      <c r="D17" s="3">
        <v>1</v>
      </c>
      <c r="E17" s="3" t="s">
        <v>3</v>
      </c>
      <c r="F17" s="3" t="s">
        <v>186</v>
      </c>
      <c r="G17" s="15">
        <v>42186</v>
      </c>
      <c r="H17" s="10">
        <v>2</v>
      </c>
      <c r="I17" s="10"/>
      <c r="J17" s="10"/>
      <c r="K17" s="10"/>
      <c r="L17" s="10"/>
      <c r="M17" s="10"/>
      <c r="N17" s="11">
        <f t="shared" si="7"/>
        <v>2</v>
      </c>
    </row>
    <row r="18" spans="2:15">
      <c r="B18" s="94"/>
      <c r="C18" s="2" t="s">
        <v>15</v>
      </c>
      <c r="D18" s="3">
        <v>1</v>
      </c>
      <c r="E18" s="3" t="s">
        <v>3</v>
      </c>
      <c r="F18" s="3" t="s">
        <v>186</v>
      </c>
      <c r="G18" s="15">
        <v>42278</v>
      </c>
      <c r="H18" s="10">
        <v>3.5</v>
      </c>
      <c r="I18" s="10"/>
      <c r="J18" s="10"/>
      <c r="K18" s="10"/>
      <c r="L18" s="10"/>
      <c r="M18" s="10"/>
      <c r="N18" s="11">
        <f t="shared" si="7"/>
        <v>3.5</v>
      </c>
    </row>
    <row r="19" spans="2:15">
      <c r="B19" s="94"/>
      <c r="C19" s="55" t="s">
        <v>201</v>
      </c>
      <c r="D19" s="3">
        <v>1</v>
      </c>
      <c r="E19" s="3" t="s">
        <v>3</v>
      </c>
      <c r="F19" s="3" t="s">
        <v>186</v>
      </c>
      <c r="G19" s="14">
        <v>43252</v>
      </c>
      <c r="H19" s="3"/>
      <c r="I19" s="3"/>
      <c r="J19" s="3"/>
      <c r="K19" s="3">
        <v>1.8</v>
      </c>
      <c r="L19" s="10"/>
      <c r="M19" s="10"/>
      <c r="N19" s="11">
        <f t="shared" si="7"/>
        <v>1.8</v>
      </c>
    </row>
    <row r="20" spans="2:15">
      <c r="B20" s="94"/>
      <c r="C20" s="65" t="s">
        <v>191</v>
      </c>
      <c r="D20" s="67">
        <v>2</v>
      </c>
      <c r="E20" s="3" t="s">
        <v>3</v>
      </c>
      <c r="F20" s="3" t="s">
        <v>186</v>
      </c>
      <c r="G20" s="14">
        <v>43252</v>
      </c>
      <c r="H20" s="3"/>
      <c r="I20" s="3"/>
      <c r="J20" s="3"/>
      <c r="K20" s="3">
        <f>0.458+0.595</f>
        <v>1.0529999999999999</v>
      </c>
      <c r="L20" s="10"/>
      <c r="M20" s="10"/>
      <c r="N20" s="11">
        <f t="shared" si="7"/>
        <v>1.0529999999999999</v>
      </c>
    </row>
    <row r="21" spans="2:15" s="40" customFormat="1">
      <c r="B21" s="94"/>
      <c r="C21" s="66" t="s">
        <v>192</v>
      </c>
      <c r="D21" s="3">
        <v>1</v>
      </c>
      <c r="E21" s="41" t="s">
        <v>3</v>
      </c>
      <c r="F21" s="42" t="s">
        <v>186</v>
      </c>
      <c r="G21" s="43">
        <v>43252</v>
      </c>
      <c r="H21" s="3"/>
      <c r="I21" s="3"/>
      <c r="J21" s="3"/>
      <c r="K21" s="3">
        <v>1.9</v>
      </c>
      <c r="L21" s="10"/>
      <c r="M21" s="10"/>
      <c r="N21" s="11">
        <f t="shared" si="7"/>
        <v>1.9</v>
      </c>
    </row>
    <row r="22" spans="2:15" s="40" customFormat="1">
      <c r="B22" s="94"/>
      <c r="C22" s="55" t="s">
        <v>193</v>
      </c>
      <c r="D22" s="3">
        <v>1</v>
      </c>
      <c r="E22" s="3" t="s">
        <v>3</v>
      </c>
      <c r="F22" s="42" t="s">
        <v>186</v>
      </c>
      <c r="G22" s="14">
        <v>43252</v>
      </c>
      <c r="H22" s="3"/>
      <c r="I22" s="3"/>
      <c r="J22" s="3"/>
      <c r="K22" s="3">
        <v>2.0699999999999998</v>
      </c>
      <c r="L22" s="10"/>
      <c r="M22" s="10"/>
      <c r="N22" s="11">
        <f t="shared" si="7"/>
        <v>2.0699999999999998</v>
      </c>
    </row>
    <row r="23" spans="2:15" s="40" customFormat="1">
      <c r="B23" s="94"/>
      <c r="C23" s="55" t="s">
        <v>194</v>
      </c>
      <c r="D23" s="3">
        <v>1</v>
      </c>
      <c r="E23" s="3" t="s">
        <v>3</v>
      </c>
      <c r="F23" s="42" t="s">
        <v>186</v>
      </c>
      <c r="G23" s="14">
        <v>43252</v>
      </c>
      <c r="H23" s="3"/>
      <c r="I23" s="3"/>
      <c r="J23" s="3"/>
      <c r="K23" s="3">
        <v>0.53</v>
      </c>
      <c r="L23" s="10"/>
      <c r="M23" s="10"/>
      <c r="N23" s="11">
        <f t="shared" si="7"/>
        <v>0.53</v>
      </c>
    </row>
    <row r="24" spans="2:15" s="40" customFormat="1">
      <c r="B24" s="94"/>
      <c r="C24" s="65" t="s">
        <v>195</v>
      </c>
      <c r="D24" s="3">
        <v>2</v>
      </c>
      <c r="E24" s="44" t="s">
        <v>3</v>
      </c>
      <c r="F24" s="44" t="s">
        <v>187</v>
      </c>
      <c r="G24" s="14">
        <v>43252</v>
      </c>
      <c r="H24" s="3"/>
      <c r="I24" s="3"/>
      <c r="J24" s="3"/>
      <c r="K24" s="3">
        <f>1.92+1.43</f>
        <v>3.3499999999999996</v>
      </c>
      <c r="L24" s="10"/>
      <c r="M24" s="10"/>
      <c r="N24" s="11">
        <f t="shared" si="7"/>
        <v>3.3499999999999996</v>
      </c>
    </row>
    <row r="25" spans="2:15" s="40" customFormat="1">
      <c r="B25" s="94"/>
      <c r="C25" s="65" t="s">
        <v>196</v>
      </c>
      <c r="D25" s="44">
        <v>1</v>
      </c>
      <c r="E25" s="3" t="s">
        <v>3</v>
      </c>
      <c r="F25" s="44" t="s">
        <v>187</v>
      </c>
      <c r="G25" s="14">
        <v>43252</v>
      </c>
      <c r="H25" s="3"/>
      <c r="I25" s="3"/>
      <c r="J25" s="3"/>
      <c r="K25" s="3">
        <v>1.9</v>
      </c>
      <c r="L25" s="10"/>
      <c r="M25" s="10"/>
      <c r="N25" s="11">
        <f t="shared" si="7"/>
        <v>1.9</v>
      </c>
    </row>
    <row r="26" spans="2:15" s="40" customFormat="1">
      <c r="B26" s="94"/>
      <c r="C26" s="65" t="s">
        <v>197</v>
      </c>
      <c r="D26" s="44">
        <v>1</v>
      </c>
      <c r="E26" s="3" t="s">
        <v>3</v>
      </c>
      <c r="F26" s="44" t="s">
        <v>187</v>
      </c>
      <c r="G26" s="14">
        <v>43252</v>
      </c>
      <c r="H26" s="3"/>
      <c r="I26" s="3"/>
      <c r="J26" s="3"/>
      <c r="K26" s="3">
        <v>1.23</v>
      </c>
      <c r="L26" s="10"/>
      <c r="M26" s="10"/>
      <c r="N26" s="11">
        <f t="shared" si="7"/>
        <v>1.23</v>
      </c>
    </row>
    <row r="27" spans="2:15" s="40" customFormat="1">
      <c r="B27" s="94"/>
      <c r="C27" s="55" t="s">
        <v>198</v>
      </c>
      <c r="D27" s="44">
        <v>1</v>
      </c>
      <c r="E27" s="3" t="s">
        <v>3</v>
      </c>
      <c r="F27" s="44" t="s">
        <v>187</v>
      </c>
      <c r="G27" s="14">
        <v>43252</v>
      </c>
      <c r="H27" s="3"/>
      <c r="I27" s="3"/>
      <c r="J27" s="3"/>
      <c r="K27" s="3">
        <v>1.35</v>
      </c>
      <c r="L27" s="10"/>
      <c r="M27" s="10"/>
      <c r="N27" s="11">
        <f t="shared" si="7"/>
        <v>1.35</v>
      </c>
    </row>
    <row r="28" spans="2:15" s="40" customFormat="1">
      <c r="B28" s="94"/>
      <c r="C28" s="66" t="s">
        <v>199</v>
      </c>
      <c r="D28" s="45">
        <v>1</v>
      </c>
      <c r="E28" s="45" t="s">
        <v>3</v>
      </c>
      <c r="F28" s="45" t="s">
        <v>188</v>
      </c>
      <c r="G28" s="43">
        <v>43252</v>
      </c>
      <c r="H28" s="3"/>
      <c r="I28" s="3"/>
      <c r="J28" s="3"/>
      <c r="K28" s="44">
        <v>0.42</v>
      </c>
      <c r="L28" s="10"/>
      <c r="M28" s="10"/>
      <c r="N28" s="11">
        <f t="shared" si="7"/>
        <v>0.42</v>
      </c>
    </row>
    <row r="29" spans="2:15" s="40" customFormat="1">
      <c r="B29" s="93"/>
      <c r="C29" s="55" t="s">
        <v>200</v>
      </c>
      <c r="D29" s="44">
        <v>1</v>
      </c>
      <c r="E29" s="44" t="s">
        <v>3</v>
      </c>
      <c r="F29" s="44" t="s">
        <v>188</v>
      </c>
      <c r="G29" s="14">
        <v>43252</v>
      </c>
      <c r="H29" s="3"/>
      <c r="I29" s="3"/>
      <c r="J29" s="3"/>
      <c r="K29" s="3">
        <v>0.33</v>
      </c>
      <c r="L29" s="10"/>
      <c r="M29" s="10"/>
      <c r="N29" s="11">
        <f t="shared" si="7"/>
        <v>0.33</v>
      </c>
    </row>
    <row r="30" spans="2:15" ht="18" customHeight="1">
      <c r="B30" s="91" t="s">
        <v>62</v>
      </c>
      <c r="C30" s="91"/>
      <c r="D30" s="91"/>
      <c r="E30" s="91"/>
      <c r="F30" s="91"/>
      <c r="G30" s="91"/>
      <c r="H30" s="12">
        <f>SUM(H14:H29)</f>
        <v>7.5</v>
      </c>
      <c r="I30" s="12">
        <f t="shared" ref="I30:N30" si="8">SUM(I14:I29)</f>
        <v>8.6999999999999993</v>
      </c>
      <c r="J30" s="12">
        <f t="shared" si="8"/>
        <v>0</v>
      </c>
      <c r="K30" s="12">
        <f t="shared" si="8"/>
        <v>15.933</v>
      </c>
      <c r="L30" s="12">
        <f t="shared" si="8"/>
        <v>0</v>
      </c>
      <c r="M30" s="12">
        <f t="shared" si="8"/>
        <v>0</v>
      </c>
      <c r="N30" s="85">
        <f t="shared" si="8"/>
        <v>32.133000000000003</v>
      </c>
    </row>
    <row r="31" spans="2:15">
      <c r="B31" s="97" t="s">
        <v>52</v>
      </c>
      <c r="C31" s="2" t="s">
        <v>19</v>
      </c>
      <c r="D31" s="3">
        <v>1</v>
      </c>
      <c r="E31" s="3" t="s">
        <v>11</v>
      </c>
      <c r="F31" s="3" t="s">
        <v>11</v>
      </c>
      <c r="G31" s="15">
        <v>42156</v>
      </c>
      <c r="H31" s="10">
        <v>4.8</v>
      </c>
      <c r="I31" s="10"/>
      <c r="J31" s="10"/>
      <c r="K31" s="10"/>
      <c r="L31" s="10"/>
      <c r="M31" s="10"/>
      <c r="N31" s="11">
        <f>SUM(H31:M31)</f>
        <v>4.8</v>
      </c>
      <c r="O31" s="6"/>
    </row>
    <row r="32" spans="2:15" s="5" customFormat="1">
      <c r="B32" s="97"/>
      <c r="C32" s="2" t="s">
        <v>20</v>
      </c>
      <c r="D32" s="3">
        <v>1</v>
      </c>
      <c r="E32" s="3" t="s">
        <v>3</v>
      </c>
      <c r="F32" s="3" t="s">
        <v>187</v>
      </c>
      <c r="G32" s="15">
        <v>42278</v>
      </c>
      <c r="H32" s="10">
        <v>8</v>
      </c>
      <c r="I32" s="10"/>
      <c r="J32" s="10"/>
      <c r="K32" s="10"/>
      <c r="L32" s="10"/>
      <c r="M32" s="10"/>
      <c r="N32" s="11">
        <f t="shared" ref="N32:N42" si="9">SUM(H32:M32)</f>
        <v>8</v>
      </c>
      <c r="O32" s="4"/>
    </row>
    <row r="33" spans="2:15">
      <c r="B33" s="97"/>
      <c r="C33" s="2" t="s">
        <v>21</v>
      </c>
      <c r="D33" s="3">
        <v>1</v>
      </c>
      <c r="E33" s="3" t="s">
        <v>22</v>
      </c>
      <c r="F33" s="3" t="s">
        <v>22</v>
      </c>
      <c r="G33" s="15">
        <v>42736</v>
      </c>
      <c r="H33" s="10"/>
      <c r="I33" s="10"/>
      <c r="J33" s="10">
        <v>184.8</v>
      </c>
      <c r="K33" s="10"/>
      <c r="L33" s="10"/>
      <c r="M33" s="10"/>
      <c r="N33" s="11">
        <f t="shared" si="9"/>
        <v>184.8</v>
      </c>
    </row>
    <row r="34" spans="2:15">
      <c r="B34" s="97"/>
      <c r="C34" s="2" t="s">
        <v>23</v>
      </c>
      <c r="D34" s="3" t="s">
        <v>76</v>
      </c>
      <c r="E34" s="3" t="s">
        <v>22</v>
      </c>
      <c r="F34" s="3" t="s">
        <v>22</v>
      </c>
      <c r="G34" s="15">
        <v>42522</v>
      </c>
      <c r="H34" s="10"/>
      <c r="I34" s="10">
        <v>51</v>
      </c>
      <c r="J34" s="10"/>
      <c r="K34" s="10"/>
      <c r="L34" s="10"/>
      <c r="M34" s="10"/>
      <c r="N34" s="11">
        <f t="shared" si="9"/>
        <v>51</v>
      </c>
    </row>
    <row r="35" spans="2:15">
      <c r="B35" s="97"/>
      <c r="C35" s="2" t="s">
        <v>24</v>
      </c>
      <c r="D35" s="3">
        <v>1</v>
      </c>
      <c r="E35" s="3" t="s">
        <v>22</v>
      </c>
      <c r="F35" s="3" t="s">
        <v>22</v>
      </c>
      <c r="G35" s="15">
        <v>42278</v>
      </c>
      <c r="H35" s="10">
        <v>147.6</v>
      </c>
      <c r="I35" s="10"/>
      <c r="J35" s="10"/>
      <c r="K35" s="10"/>
      <c r="L35" s="10"/>
      <c r="M35" s="10"/>
      <c r="N35" s="11">
        <f t="shared" si="9"/>
        <v>147.6</v>
      </c>
    </row>
    <row r="36" spans="2:15">
      <c r="B36" s="97"/>
      <c r="C36" s="2" t="s">
        <v>25</v>
      </c>
      <c r="D36" s="3">
        <v>1</v>
      </c>
      <c r="E36" s="3" t="s">
        <v>22</v>
      </c>
      <c r="F36" s="3" t="s">
        <v>22</v>
      </c>
      <c r="G36" s="15">
        <v>42339</v>
      </c>
      <c r="H36" s="10">
        <v>42</v>
      </c>
      <c r="I36" s="10"/>
      <c r="J36" s="10"/>
      <c r="K36" s="10"/>
      <c r="L36" s="10"/>
      <c r="M36" s="10"/>
      <c r="N36" s="11">
        <f t="shared" si="9"/>
        <v>42</v>
      </c>
    </row>
    <row r="37" spans="2:15">
      <c r="B37" s="97"/>
      <c r="C37" s="55" t="s">
        <v>202</v>
      </c>
      <c r="D37" s="3"/>
      <c r="E37" s="49" t="s">
        <v>22</v>
      </c>
      <c r="F37" s="3" t="s">
        <v>22</v>
      </c>
      <c r="G37" s="70" t="s">
        <v>139</v>
      </c>
      <c r="H37" s="48">
        <v>22.8</v>
      </c>
      <c r="I37" s="10"/>
      <c r="J37" s="10"/>
      <c r="K37" s="10"/>
      <c r="L37" s="10"/>
      <c r="M37" s="10"/>
      <c r="N37" s="11">
        <f t="shared" si="9"/>
        <v>22.8</v>
      </c>
    </row>
    <row r="38" spans="2:15">
      <c r="B38" s="97"/>
      <c r="C38" s="55" t="s">
        <v>203</v>
      </c>
      <c r="D38" s="3"/>
      <c r="E38" s="49" t="s">
        <v>22</v>
      </c>
      <c r="F38" s="3" t="s">
        <v>22</v>
      </c>
      <c r="G38" s="70" t="s">
        <v>206</v>
      </c>
      <c r="H38" s="48">
        <v>34.200000000000003</v>
      </c>
      <c r="I38" s="10"/>
      <c r="J38" s="10"/>
      <c r="K38" s="10"/>
      <c r="L38" s="10"/>
      <c r="M38" s="10"/>
      <c r="N38" s="11">
        <f t="shared" si="9"/>
        <v>34.200000000000003</v>
      </c>
    </row>
    <row r="39" spans="2:15">
      <c r="B39" s="97"/>
      <c r="C39" s="55" t="s">
        <v>204</v>
      </c>
      <c r="D39" s="3"/>
      <c r="E39" s="49" t="s">
        <v>22</v>
      </c>
      <c r="F39" s="3" t="s">
        <v>22</v>
      </c>
      <c r="G39" s="47">
        <v>42705</v>
      </c>
      <c r="H39" s="48"/>
      <c r="I39" s="10">
        <v>9</v>
      </c>
      <c r="J39" s="10"/>
      <c r="K39" s="10"/>
      <c r="L39" s="10"/>
      <c r="M39" s="10"/>
      <c r="N39" s="11">
        <f t="shared" si="9"/>
        <v>9</v>
      </c>
    </row>
    <row r="40" spans="2:15">
      <c r="B40" s="97"/>
      <c r="C40" s="2" t="s">
        <v>26</v>
      </c>
      <c r="D40" s="3">
        <v>1</v>
      </c>
      <c r="E40" s="3" t="s">
        <v>27</v>
      </c>
      <c r="F40" s="3" t="s">
        <v>27</v>
      </c>
      <c r="G40" s="15">
        <v>42156</v>
      </c>
      <c r="H40" s="10">
        <v>12</v>
      </c>
      <c r="I40" s="10"/>
      <c r="J40" s="10"/>
      <c r="K40" s="10"/>
      <c r="L40" s="10"/>
      <c r="M40" s="10"/>
      <c r="N40" s="11">
        <f t="shared" si="9"/>
        <v>12</v>
      </c>
      <c r="O40" s="39"/>
    </row>
    <row r="41" spans="2:15" s="39" customFormat="1">
      <c r="B41" s="97"/>
      <c r="C41" s="2" t="s">
        <v>30</v>
      </c>
      <c r="D41" s="17" t="s">
        <v>75</v>
      </c>
      <c r="E41" s="3" t="s">
        <v>28</v>
      </c>
      <c r="F41" s="3" t="s">
        <v>28</v>
      </c>
      <c r="G41" s="15">
        <v>42370</v>
      </c>
      <c r="H41" s="10"/>
      <c r="I41" s="10">
        <v>15</v>
      </c>
      <c r="J41" s="10"/>
      <c r="K41" s="10"/>
      <c r="L41" s="10"/>
      <c r="M41" s="10"/>
      <c r="N41" s="11">
        <f t="shared" si="9"/>
        <v>15</v>
      </c>
      <c r="O41" s="4"/>
    </row>
    <row r="42" spans="2:15" ht="13.5" customHeight="1">
      <c r="B42" s="97"/>
      <c r="C42" s="2" t="s">
        <v>29</v>
      </c>
      <c r="D42" s="3">
        <v>1</v>
      </c>
      <c r="E42" s="3" t="s">
        <v>28</v>
      </c>
      <c r="F42" s="3" t="s">
        <v>28</v>
      </c>
      <c r="G42" s="15">
        <v>42614</v>
      </c>
      <c r="H42" s="10"/>
      <c r="I42" s="10">
        <v>30</v>
      </c>
      <c r="J42" s="10"/>
      <c r="K42" s="10"/>
      <c r="L42" s="10"/>
      <c r="M42" s="10"/>
      <c r="N42" s="11">
        <f t="shared" si="9"/>
        <v>30</v>
      </c>
    </row>
    <row r="43" spans="2:15">
      <c r="B43" s="91" t="s">
        <v>63</v>
      </c>
      <c r="C43" s="91"/>
      <c r="D43" s="91"/>
      <c r="E43" s="91"/>
      <c r="F43" s="91"/>
      <c r="G43" s="91"/>
      <c r="H43" s="12">
        <f>SUM(H31:H42)</f>
        <v>271.40000000000003</v>
      </c>
      <c r="I43" s="12">
        <f t="shared" ref="I43:N43" si="10">SUM(I31:I42)</f>
        <v>105</v>
      </c>
      <c r="J43" s="12">
        <f t="shared" si="10"/>
        <v>184.8</v>
      </c>
      <c r="K43" s="12">
        <f t="shared" si="10"/>
        <v>0</v>
      </c>
      <c r="L43" s="12">
        <f t="shared" si="10"/>
        <v>0</v>
      </c>
      <c r="M43" s="12">
        <f t="shared" si="10"/>
        <v>0</v>
      </c>
      <c r="N43" s="85">
        <f t="shared" si="10"/>
        <v>561.20000000000005</v>
      </c>
    </row>
    <row r="44" spans="2:15">
      <c r="B44" s="97" t="s">
        <v>53</v>
      </c>
      <c r="C44" s="2" t="s">
        <v>33</v>
      </c>
      <c r="D44" s="3" t="s">
        <v>74</v>
      </c>
      <c r="E44" s="3" t="s">
        <v>16</v>
      </c>
      <c r="F44" s="3" t="s">
        <v>16</v>
      </c>
      <c r="G44" s="15">
        <v>42217</v>
      </c>
      <c r="H44" s="10">
        <v>1.2</v>
      </c>
      <c r="I44" s="10"/>
      <c r="J44" s="10"/>
      <c r="K44" s="10"/>
      <c r="L44" s="10"/>
      <c r="M44" s="10"/>
      <c r="N44" s="11">
        <f t="shared" ref="N44:N46" si="11">SUM(H44:L44)</f>
        <v>1.2</v>
      </c>
      <c r="O44" s="5"/>
    </row>
    <row r="45" spans="2:15" s="5" customFormat="1">
      <c r="B45" s="97"/>
      <c r="C45" s="2" t="s">
        <v>73</v>
      </c>
      <c r="D45" s="3">
        <v>1</v>
      </c>
      <c r="E45" s="3" t="s">
        <v>16</v>
      </c>
      <c r="F45" s="3" t="s">
        <v>16</v>
      </c>
      <c r="G45" s="15">
        <v>43556</v>
      </c>
      <c r="H45" s="10"/>
      <c r="I45" s="10"/>
      <c r="J45" s="10"/>
      <c r="K45" s="10"/>
      <c r="L45" s="10">
        <v>2.2000000000000002</v>
      </c>
      <c r="M45" s="10"/>
      <c r="N45" s="11">
        <f t="shared" si="11"/>
        <v>2.2000000000000002</v>
      </c>
      <c r="O45" s="4"/>
    </row>
    <row r="46" spans="2:15">
      <c r="B46" s="91" t="s">
        <v>64</v>
      </c>
      <c r="C46" s="91"/>
      <c r="D46" s="91"/>
      <c r="E46" s="91"/>
      <c r="F46" s="91"/>
      <c r="G46" s="91"/>
      <c r="H46" s="12">
        <f>SUM(H44:H45)</f>
        <v>1.2</v>
      </c>
      <c r="I46" s="12">
        <f t="shared" ref="I46:L46" si="12">SUM(I44:I45)</f>
        <v>0</v>
      </c>
      <c r="J46" s="12">
        <f t="shared" si="12"/>
        <v>0</v>
      </c>
      <c r="K46" s="12">
        <f t="shared" si="12"/>
        <v>0</v>
      </c>
      <c r="L46" s="12">
        <f t="shared" si="12"/>
        <v>2.2000000000000002</v>
      </c>
      <c r="M46" s="12"/>
      <c r="N46" s="85">
        <f t="shared" si="11"/>
        <v>3.4000000000000004</v>
      </c>
    </row>
    <row r="47" spans="2:15">
      <c r="B47" s="97" t="s">
        <v>54</v>
      </c>
      <c r="C47" s="2" t="s">
        <v>34</v>
      </c>
      <c r="D47" s="3" t="s">
        <v>72</v>
      </c>
      <c r="E47" s="3" t="s">
        <v>3</v>
      </c>
      <c r="F47" s="3" t="s">
        <v>186</v>
      </c>
      <c r="G47" s="15">
        <v>42614</v>
      </c>
      <c r="H47" s="10"/>
      <c r="I47" s="10">
        <v>35</v>
      </c>
      <c r="J47" s="10"/>
      <c r="K47" s="10"/>
      <c r="L47" s="10"/>
      <c r="M47" s="10"/>
      <c r="N47" s="11">
        <f>SUM(H47:M47)</f>
        <v>35</v>
      </c>
      <c r="O47" s="5"/>
    </row>
    <row r="48" spans="2:15" s="5" customFormat="1">
      <c r="B48" s="97"/>
      <c r="C48" s="2" t="s">
        <v>35</v>
      </c>
      <c r="D48" s="3">
        <v>1</v>
      </c>
      <c r="E48" s="3" t="s">
        <v>22</v>
      </c>
      <c r="F48" s="3" t="s">
        <v>22</v>
      </c>
      <c r="G48" s="15">
        <v>42430</v>
      </c>
      <c r="H48" s="10"/>
      <c r="I48" s="10">
        <v>8</v>
      </c>
      <c r="J48" s="10"/>
      <c r="K48" s="10"/>
      <c r="L48" s="10"/>
      <c r="M48" s="10"/>
      <c r="N48" s="11">
        <f t="shared" ref="N48:N50" si="13">SUM(H48:M48)</f>
        <v>8</v>
      </c>
      <c r="O48" s="4"/>
    </row>
    <row r="49" spans="2:15">
      <c r="B49" s="97"/>
      <c r="C49" s="2" t="s">
        <v>36</v>
      </c>
      <c r="D49" s="3">
        <v>1</v>
      </c>
      <c r="E49" s="3" t="s">
        <v>28</v>
      </c>
      <c r="F49" s="3" t="s">
        <v>28</v>
      </c>
      <c r="G49" s="15">
        <v>42370</v>
      </c>
      <c r="H49" s="10"/>
      <c r="I49" s="10">
        <v>3.2</v>
      </c>
      <c r="J49" s="10"/>
      <c r="K49" s="10"/>
      <c r="L49" s="10"/>
      <c r="M49" s="10"/>
      <c r="N49" s="11">
        <f t="shared" si="13"/>
        <v>3.2</v>
      </c>
    </row>
    <row r="50" spans="2:15" s="40" customFormat="1">
      <c r="B50" s="97"/>
      <c r="C50" s="2" t="s">
        <v>37</v>
      </c>
      <c r="D50" s="3">
        <v>1</v>
      </c>
      <c r="E50" s="3" t="s">
        <v>16</v>
      </c>
      <c r="F50" s="3" t="s">
        <v>16</v>
      </c>
      <c r="G50" s="15">
        <v>43009</v>
      </c>
      <c r="H50" s="10"/>
      <c r="I50" s="10"/>
      <c r="J50" s="10">
        <v>34</v>
      </c>
      <c r="K50" s="10"/>
      <c r="L50" s="10"/>
      <c r="M50" s="10"/>
      <c r="N50" s="11">
        <f t="shared" si="13"/>
        <v>34</v>
      </c>
    </row>
    <row r="51" spans="2:15">
      <c r="B51" s="91" t="s">
        <v>65</v>
      </c>
      <c r="C51" s="91"/>
      <c r="D51" s="91"/>
      <c r="E51" s="91"/>
      <c r="F51" s="91"/>
      <c r="G51" s="91"/>
      <c r="H51" s="12">
        <f>SUM(H47:H50)</f>
        <v>0</v>
      </c>
      <c r="I51" s="12">
        <f t="shared" ref="I51:N51" si="14">SUM(I47:I50)</f>
        <v>46.2</v>
      </c>
      <c r="J51" s="12">
        <f t="shared" si="14"/>
        <v>34</v>
      </c>
      <c r="K51" s="12">
        <f t="shared" si="14"/>
        <v>0</v>
      </c>
      <c r="L51" s="12">
        <f t="shared" si="14"/>
        <v>0</v>
      </c>
      <c r="M51" s="12">
        <f t="shared" si="14"/>
        <v>0</v>
      </c>
      <c r="N51" s="85">
        <f t="shared" si="14"/>
        <v>80.2</v>
      </c>
      <c r="O51" s="46"/>
    </row>
    <row r="52" spans="2:15">
      <c r="B52" s="9" t="s">
        <v>70</v>
      </c>
      <c r="C52" s="2" t="s">
        <v>41</v>
      </c>
      <c r="D52" s="3">
        <v>1</v>
      </c>
      <c r="E52" s="3" t="s">
        <v>11</v>
      </c>
      <c r="F52" s="3" t="s">
        <v>189</v>
      </c>
      <c r="G52" s="15">
        <v>42278</v>
      </c>
      <c r="H52" s="10">
        <v>2.8</v>
      </c>
      <c r="I52" s="10"/>
      <c r="J52" s="10"/>
      <c r="K52" s="10"/>
      <c r="L52" s="10"/>
      <c r="M52" s="10"/>
      <c r="N52" s="11">
        <f>SUM(H52:M52)</f>
        <v>2.8</v>
      </c>
      <c r="O52" s="5"/>
    </row>
    <row r="53" spans="2:15" s="5" customFormat="1">
      <c r="B53" s="91" t="s">
        <v>71</v>
      </c>
      <c r="C53" s="91"/>
      <c r="D53" s="91"/>
      <c r="E53" s="91"/>
      <c r="F53" s="91"/>
      <c r="G53" s="91"/>
      <c r="H53" s="12">
        <f>SUM(H52)</f>
        <v>2.8</v>
      </c>
      <c r="I53" s="12">
        <f t="shared" ref="I53:N53" si="15">SUM(I52)</f>
        <v>0</v>
      </c>
      <c r="J53" s="12">
        <f t="shared" si="15"/>
        <v>0</v>
      </c>
      <c r="K53" s="12">
        <f t="shared" si="15"/>
        <v>0</v>
      </c>
      <c r="L53" s="12">
        <f t="shared" si="15"/>
        <v>0</v>
      </c>
      <c r="M53" s="12">
        <f t="shared" si="15"/>
        <v>0</v>
      </c>
      <c r="N53" s="85">
        <f t="shared" si="15"/>
        <v>2.8</v>
      </c>
      <c r="O53" s="4"/>
    </row>
    <row r="54" spans="2:15">
      <c r="B54" s="91" t="s">
        <v>128</v>
      </c>
      <c r="C54" s="91"/>
      <c r="D54" s="91"/>
      <c r="E54" s="91"/>
      <c r="F54" s="91"/>
      <c r="G54" s="91"/>
      <c r="H54" s="12">
        <f t="shared" ref="H54:M54" si="16">SUM(H13,H30,H43,H46,H51,H53)</f>
        <v>282.90000000000003</v>
      </c>
      <c r="I54" s="12">
        <f t="shared" si="16"/>
        <v>159.9</v>
      </c>
      <c r="J54" s="12">
        <f t="shared" si="16"/>
        <v>892.8</v>
      </c>
      <c r="K54" s="12">
        <f t="shared" si="16"/>
        <v>1105.933</v>
      </c>
      <c r="L54" s="12">
        <f t="shared" si="16"/>
        <v>338.2</v>
      </c>
      <c r="M54" s="12">
        <f t="shared" si="16"/>
        <v>66</v>
      </c>
      <c r="N54" s="85">
        <f>SUM(N53,N51,N46,N43,N30,N13)</f>
        <v>2845.7330000000002</v>
      </c>
      <c r="O54" s="5"/>
    </row>
    <row r="55" spans="2:15" s="51" customFormat="1">
      <c r="B55" s="68"/>
      <c r="C55" s="63"/>
      <c r="D55" s="63"/>
      <c r="E55" s="63"/>
      <c r="F55" s="63"/>
      <c r="G55" s="63"/>
      <c r="H55" s="64"/>
      <c r="I55" s="64"/>
      <c r="J55" s="64"/>
      <c r="K55" s="64"/>
      <c r="L55" s="64"/>
      <c r="M55" s="64"/>
      <c r="N55" s="69"/>
      <c r="O55" s="5"/>
    </row>
    <row r="56" spans="2:15" s="5" customFormat="1" ht="18.75">
      <c r="B56" s="99" t="s">
        <v>79</v>
      </c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1"/>
      <c r="O56" s="4"/>
    </row>
    <row r="57" spans="2:15" ht="30">
      <c r="B57" s="1" t="s">
        <v>48</v>
      </c>
      <c r="C57" s="1" t="s">
        <v>0</v>
      </c>
      <c r="D57" s="1" t="s">
        <v>42</v>
      </c>
      <c r="E57" s="1" t="s">
        <v>1</v>
      </c>
      <c r="F57" s="1" t="s">
        <v>233</v>
      </c>
      <c r="G57" s="1" t="s">
        <v>86</v>
      </c>
      <c r="H57" s="1" t="s">
        <v>43</v>
      </c>
      <c r="I57" s="1" t="s">
        <v>44</v>
      </c>
      <c r="J57" s="1" t="s">
        <v>45</v>
      </c>
      <c r="K57" s="1" t="s">
        <v>46</v>
      </c>
      <c r="L57" s="1" t="s">
        <v>59</v>
      </c>
      <c r="M57" s="1" t="s">
        <v>142</v>
      </c>
      <c r="N57" s="84" t="s">
        <v>141</v>
      </c>
    </row>
    <row r="58" spans="2:15" ht="15" customHeight="1">
      <c r="B58" s="92" t="s">
        <v>182</v>
      </c>
      <c r="C58" s="2" t="s">
        <v>85</v>
      </c>
      <c r="D58" s="16" t="s">
        <v>90</v>
      </c>
      <c r="E58" s="3" t="s">
        <v>22</v>
      </c>
      <c r="F58" s="3" t="s">
        <v>190</v>
      </c>
      <c r="G58" s="18">
        <v>2015</v>
      </c>
      <c r="H58" s="10">
        <v>8</v>
      </c>
      <c r="I58" s="10"/>
      <c r="J58" s="10"/>
      <c r="K58" s="10"/>
      <c r="L58" s="10"/>
      <c r="M58" s="10"/>
      <c r="N58" s="11">
        <f>SUM(H58:M58)</f>
        <v>8</v>
      </c>
    </row>
    <row r="59" spans="2:15" ht="15" customHeight="1">
      <c r="B59" s="94"/>
      <c r="C59" s="2" t="s">
        <v>84</v>
      </c>
      <c r="D59" s="3" t="s">
        <v>91</v>
      </c>
      <c r="E59" s="3" t="s">
        <v>22</v>
      </c>
      <c r="F59" s="3" t="s">
        <v>190</v>
      </c>
      <c r="G59" s="15">
        <v>42887</v>
      </c>
      <c r="H59" s="10"/>
      <c r="I59" s="10"/>
      <c r="J59" s="10">
        <v>2.0760000000000001</v>
      </c>
      <c r="K59" s="10"/>
      <c r="L59" s="10"/>
      <c r="M59" s="10"/>
      <c r="N59" s="11">
        <f t="shared" ref="N59:N61" si="17">SUM(H59:M59)</f>
        <v>2.0760000000000001</v>
      </c>
    </row>
    <row r="60" spans="2:15" ht="15" customHeight="1">
      <c r="B60" s="94"/>
      <c r="C60" s="2" t="s">
        <v>92</v>
      </c>
      <c r="D60" s="16" t="s">
        <v>90</v>
      </c>
      <c r="E60" s="3" t="s">
        <v>3</v>
      </c>
      <c r="F60" s="3" t="s">
        <v>28</v>
      </c>
      <c r="G60" s="15">
        <v>42887</v>
      </c>
      <c r="H60" s="10"/>
      <c r="I60" s="10"/>
      <c r="J60" s="10">
        <v>9.4789999999999992</v>
      </c>
      <c r="K60" s="10"/>
      <c r="L60" s="10"/>
      <c r="M60" s="10"/>
      <c r="N60" s="11">
        <f t="shared" si="17"/>
        <v>9.4789999999999992</v>
      </c>
    </row>
    <row r="61" spans="2:15" ht="15" customHeight="1">
      <c r="B61" s="93"/>
      <c r="C61" s="55" t="s">
        <v>205</v>
      </c>
      <c r="D61" s="3">
        <v>1</v>
      </c>
      <c r="E61" s="3" t="s">
        <v>3</v>
      </c>
      <c r="F61" s="3" t="s">
        <v>140</v>
      </c>
      <c r="G61" s="14">
        <v>43952</v>
      </c>
      <c r="H61" s="10"/>
      <c r="I61" s="10"/>
      <c r="J61" s="10"/>
      <c r="K61" s="10"/>
      <c r="L61" s="10"/>
      <c r="M61" s="10">
        <v>84</v>
      </c>
      <c r="N61" s="11">
        <f t="shared" si="17"/>
        <v>84</v>
      </c>
    </row>
    <row r="62" spans="2:15">
      <c r="B62" s="91" t="s">
        <v>61</v>
      </c>
      <c r="C62" s="91"/>
      <c r="D62" s="91"/>
      <c r="E62" s="91"/>
      <c r="F62" s="91"/>
      <c r="G62" s="91"/>
      <c r="H62" s="12">
        <f>SUM(H58:H61)</f>
        <v>8</v>
      </c>
      <c r="I62" s="12">
        <f t="shared" ref="I62:N62" si="18">SUM(I58:I61)</f>
        <v>0</v>
      </c>
      <c r="J62" s="12">
        <f t="shared" si="18"/>
        <v>11.555</v>
      </c>
      <c r="K62" s="12">
        <f t="shared" si="18"/>
        <v>0</v>
      </c>
      <c r="L62" s="12">
        <f t="shared" si="18"/>
        <v>0</v>
      </c>
      <c r="M62" s="12">
        <f t="shared" si="18"/>
        <v>84</v>
      </c>
      <c r="N62" s="85">
        <f t="shared" si="18"/>
        <v>103.55500000000001</v>
      </c>
      <c r="O62" s="6">
        <f>SUM(N58:N61)</f>
        <v>103.55500000000001</v>
      </c>
    </row>
    <row r="63" spans="2:15" s="5" customFormat="1">
      <c r="B63" s="13" t="s">
        <v>81</v>
      </c>
      <c r="C63" s="2" t="s">
        <v>93</v>
      </c>
      <c r="D63" s="3" t="s">
        <v>94</v>
      </c>
      <c r="E63" s="3" t="s">
        <v>3</v>
      </c>
      <c r="F63" s="3" t="s">
        <v>28</v>
      </c>
      <c r="G63" s="15">
        <v>42887</v>
      </c>
      <c r="H63" s="10"/>
      <c r="I63" s="10"/>
      <c r="J63" s="10">
        <v>1099.5</v>
      </c>
      <c r="K63" s="10"/>
      <c r="L63" s="10"/>
      <c r="M63" s="10"/>
      <c r="N63" s="11">
        <f>SUM(H63:M63)</f>
        <v>1099.5</v>
      </c>
      <c r="O63" s="4"/>
    </row>
    <row r="64" spans="2:15">
      <c r="B64" s="91" t="s">
        <v>87</v>
      </c>
      <c r="C64" s="91"/>
      <c r="D64" s="91"/>
      <c r="E64" s="91"/>
      <c r="F64" s="91"/>
      <c r="G64" s="91"/>
      <c r="H64" s="12">
        <f>SUM(H63:H63)</f>
        <v>0</v>
      </c>
      <c r="I64" s="12">
        <f t="shared" ref="I64:N64" si="19">SUM(I63:I63)</f>
        <v>0</v>
      </c>
      <c r="J64" s="12">
        <f t="shared" si="19"/>
        <v>1099.5</v>
      </c>
      <c r="K64" s="12">
        <f t="shared" si="19"/>
        <v>0</v>
      </c>
      <c r="L64" s="12">
        <f t="shared" si="19"/>
        <v>0</v>
      </c>
      <c r="M64" s="12">
        <f t="shared" si="19"/>
        <v>0</v>
      </c>
      <c r="N64" s="85">
        <f t="shared" si="19"/>
        <v>1099.5</v>
      </c>
      <c r="O64" s="5"/>
    </row>
    <row r="65" spans="2:15">
      <c r="B65" s="79" t="s">
        <v>178</v>
      </c>
      <c r="C65" s="2" t="s">
        <v>95</v>
      </c>
      <c r="D65" s="3">
        <v>4</v>
      </c>
      <c r="E65" s="3" t="s">
        <v>3</v>
      </c>
      <c r="F65" s="3" t="s">
        <v>28</v>
      </c>
      <c r="G65" s="15">
        <v>42887</v>
      </c>
      <c r="H65" s="10"/>
      <c r="I65" s="10"/>
      <c r="J65" s="10">
        <v>435</v>
      </c>
      <c r="K65" s="10"/>
      <c r="L65" s="10"/>
      <c r="M65" s="10"/>
      <c r="N65" s="11">
        <f>SUM(H65:M65)</f>
        <v>435</v>
      </c>
    </row>
    <row r="66" spans="2:15">
      <c r="B66" s="91" t="s">
        <v>88</v>
      </c>
      <c r="C66" s="91"/>
      <c r="D66" s="91"/>
      <c r="E66" s="91"/>
      <c r="F66" s="91"/>
      <c r="G66" s="91"/>
      <c r="H66" s="12">
        <f t="shared" ref="H66:N66" si="20">SUM(H65:H65)</f>
        <v>0</v>
      </c>
      <c r="I66" s="12">
        <f t="shared" si="20"/>
        <v>0</v>
      </c>
      <c r="J66" s="12">
        <f t="shared" si="20"/>
        <v>435</v>
      </c>
      <c r="K66" s="12">
        <f t="shared" si="20"/>
        <v>0</v>
      </c>
      <c r="L66" s="12">
        <f t="shared" si="20"/>
        <v>0</v>
      </c>
      <c r="M66" s="12">
        <f t="shared" si="20"/>
        <v>0</v>
      </c>
      <c r="N66" s="85">
        <f t="shared" si="20"/>
        <v>435</v>
      </c>
      <c r="O66" s="5"/>
    </row>
    <row r="67" spans="2:15" s="5" customFormat="1">
      <c r="B67" s="13" t="s">
        <v>80</v>
      </c>
      <c r="C67" s="2" t="s">
        <v>99</v>
      </c>
      <c r="D67" s="3">
        <v>1</v>
      </c>
      <c r="E67" s="3" t="s">
        <v>3</v>
      </c>
      <c r="F67" s="3" t="s">
        <v>187</v>
      </c>
      <c r="G67" s="15">
        <v>43617</v>
      </c>
      <c r="H67" s="10"/>
      <c r="I67" s="10"/>
      <c r="J67" s="10"/>
      <c r="K67" s="10"/>
      <c r="L67" s="10">
        <v>684.74599999999998</v>
      </c>
      <c r="M67" s="10"/>
      <c r="N67" s="11">
        <f>SUM(H67:M67)</f>
        <v>684.74599999999998</v>
      </c>
      <c r="O67" s="4"/>
    </row>
    <row r="68" spans="2:15">
      <c r="B68" s="91" t="s">
        <v>98</v>
      </c>
      <c r="C68" s="91"/>
      <c r="D68" s="91"/>
      <c r="E68" s="91"/>
      <c r="F68" s="91"/>
      <c r="G68" s="91"/>
      <c r="H68" s="12">
        <f t="shared" ref="H68:M68" si="21">SUM(H67:H67)</f>
        <v>0</v>
      </c>
      <c r="I68" s="12">
        <f t="shared" si="21"/>
        <v>0</v>
      </c>
      <c r="J68" s="12">
        <f t="shared" si="21"/>
        <v>0</v>
      </c>
      <c r="K68" s="12">
        <f t="shared" si="21"/>
        <v>0</v>
      </c>
      <c r="L68" s="12">
        <f t="shared" si="21"/>
        <v>684.74599999999998</v>
      </c>
      <c r="M68" s="12">
        <f t="shared" si="21"/>
        <v>0</v>
      </c>
      <c r="N68" s="85">
        <f>SUM(H68:M68)</f>
        <v>684.74599999999998</v>
      </c>
      <c r="O68" s="5"/>
    </row>
    <row r="69" spans="2:15" s="5" customFormat="1">
      <c r="B69" s="91" t="s">
        <v>129</v>
      </c>
      <c r="C69" s="91"/>
      <c r="D69" s="91"/>
      <c r="E69" s="91"/>
      <c r="F69" s="91"/>
      <c r="G69" s="91"/>
      <c r="H69" s="12">
        <f t="shared" ref="H69:M69" si="22">SUM(H62,H64,H66,H68)</f>
        <v>8</v>
      </c>
      <c r="I69" s="12">
        <f t="shared" si="22"/>
        <v>0</v>
      </c>
      <c r="J69" s="12">
        <f t="shared" si="22"/>
        <v>1546.0550000000001</v>
      </c>
      <c r="K69" s="12">
        <f t="shared" si="22"/>
        <v>0</v>
      </c>
      <c r="L69" s="12">
        <f t="shared" si="22"/>
        <v>684.74599999999998</v>
      </c>
      <c r="M69" s="12">
        <f t="shared" si="22"/>
        <v>84</v>
      </c>
      <c r="N69" s="85">
        <f>SUM(H69:M69)</f>
        <v>2322.8009999999999</v>
      </c>
      <c r="O69" s="4"/>
    </row>
    <row r="71" spans="2:15" ht="12.75" customHeight="1">
      <c r="B71" s="98"/>
      <c r="C71" s="98"/>
      <c r="D71" s="98"/>
      <c r="E71" s="98"/>
      <c r="F71" s="98"/>
      <c r="G71" s="98"/>
      <c r="H71" s="98"/>
      <c r="I71" s="98"/>
      <c r="J71" s="81"/>
      <c r="K71" s="81"/>
      <c r="L71" s="81"/>
      <c r="M71" s="81"/>
    </row>
    <row r="72" spans="2:15">
      <c r="B72" s="98"/>
      <c r="C72" s="98"/>
      <c r="D72" s="98"/>
      <c r="E72" s="98"/>
      <c r="F72" s="98"/>
      <c r="G72" s="98"/>
      <c r="H72" s="98"/>
      <c r="I72" s="98"/>
    </row>
    <row r="73" spans="2:15">
      <c r="B73" s="98"/>
      <c r="C73" s="98"/>
      <c r="D73" s="98"/>
      <c r="E73" s="98"/>
      <c r="F73" s="98"/>
      <c r="G73" s="98"/>
      <c r="H73" s="98"/>
    </row>
  </sheetData>
  <mergeCells count="23">
    <mergeCell ref="B7:B12"/>
    <mergeCell ref="B66:G66"/>
    <mergeCell ref="B68:G68"/>
    <mergeCell ref="B14:B29"/>
    <mergeCell ref="B58:B61"/>
    <mergeCell ref="B62:G62"/>
    <mergeCell ref="B64:G64"/>
    <mergeCell ref="B73:H73"/>
    <mergeCell ref="B5:N5"/>
    <mergeCell ref="B46:G46"/>
    <mergeCell ref="B51:G51"/>
    <mergeCell ref="B54:G54"/>
    <mergeCell ref="B53:G53"/>
    <mergeCell ref="B47:B50"/>
    <mergeCell ref="B44:B45"/>
    <mergeCell ref="B13:G13"/>
    <mergeCell ref="B30:G30"/>
    <mergeCell ref="B56:N56"/>
    <mergeCell ref="B72:I72"/>
    <mergeCell ref="B43:G43"/>
    <mergeCell ref="B31:B42"/>
    <mergeCell ref="B69:G69"/>
    <mergeCell ref="B71:I71"/>
  </mergeCells>
  <pageMargins left="0.7" right="0.7" top="0.75" bottom="0.75" header="0.3" footer="0.3"/>
  <pageSetup orientation="portrait" r:id="rId1"/>
  <ignoredErrors>
    <ignoredError sqref="N10:N11 N52 N31:N50 N58:N61 N63 N67 N14:N29 N7:N9" formulaRange="1"/>
    <ignoredError sqref="N51 N30 N62 N64:N65 N66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B2:H31"/>
  <sheetViews>
    <sheetView tabSelected="1" zoomScale="80" zoomScaleNormal="80" workbookViewId="0">
      <selection activeCell="L11" sqref="L11"/>
    </sheetView>
  </sheetViews>
  <sheetFormatPr defaultColWidth="9.140625" defaultRowHeight="15"/>
  <cols>
    <col min="1" max="1" width="2.5703125" style="27" customWidth="1"/>
    <col min="2" max="2" width="10.7109375" style="27" bestFit="1" customWidth="1"/>
    <col min="3" max="3" width="25.42578125" style="27" customWidth="1"/>
    <col min="4" max="4" width="28.5703125" style="28" customWidth="1"/>
    <col min="5" max="5" width="10.42578125" style="27" customWidth="1"/>
    <col min="6" max="7" width="9.140625" style="27" customWidth="1"/>
    <col min="8" max="16384" width="9.140625" style="27"/>
  </cols>
  <sheetData>
    <row r="2" spans="2:5" ht="21">
      <c r="B2" s="23" t="s">
        <v>132</v>
      </c>
    </row>
    <row r="3" spans="2:5">
      <c r="B3" s="26" t="s">
        <v>238</v>
      </c>
      <c r="C3" s="26"/>
    </row>
    <row r="5" spans="2:5" s="29" customFormat="1" ht="30">
      <c r="B5" s="19" t="s">
        <v>104</v>
      </c>
      <c r="C5" s="19" t="s">
        <v>107</v>
      </c>
      <c r="D5" s="19" t="s">
        <v>108</v>
      </c>
      <c r="E5" s="20" t="s">
        <v>119</v>
      </c>
    </row>
    <row r="6" spans="2:5" ht="30">
      <c r="B6" s="30" t="s">
        <v>106</v>
      </c>
      <c r="C6" s="31" t="s">
        <v>110</v>
      </c>
      <c r="D6" s="31" t="s">
        <v>111</v>
      </c>
      <c r="E6" s="33" t="s">
        <v>117</v>
      </c>
    </row>
    <row r="7" spans="2:5" ht="30">
      <c r="B7" s="30" t="s">
        <v>106</v>
      </c>
      <c r="C7" s="31" t="s">
        <v>112</v>
      </c>
      <c r="D7" s="31" t="s">
        <v>113</v>
      </c>
      <c r="E7" s="33" t="s">
        <v>118</v>
      </c>
    </row>
    <row r="8" spans="2:5" ht="30">
      <c r="B8" s="30" t="s">
        <v>106</v>
      </c>
      <c r="C8" s="50" t="s">
        <v>207</v>
      </c>
      <c r="D8" s="50" t="s">
        <v>143</v>
      </c>
      <c r="E8" s="44" t="s">
        <v>144</v>
      </c>
    </row>
    <row r="9" spans="2:5">
      <c r="B9" s="35" t="s">
        <v>105</v>
      </c>
      <c r="C9" s="21" t="s">
        <v>100</v>
      </c>
      <c r="D9" s="22" t="s">
        <v>114</v>
      </c>
      <c r="E9" s="34">
        <v>2016</v>
      </c>
    </row>
    <row r="10" spans="2:5">
      <c r="B10" s="35" t="s">
        <v>105</v>
      </c>
      <c r="C10" s="21" t="s">
        <v>101</v>
      </c>
      <c r="D10" s="22" t="s">
        <v>115</v>
      </c>
      <c r="E10" s="34">
        <v>2018</v>
      </c>
    </row>
    <row r="11" spans="2:5" ht="30">
      <c r="B11" s="35" t="s">
        <v>105</v>
      </c>
      <c r="C11" s="21" t="s">
        <v>102</v>
      </c>
      <c r="D11" s="22" t="s">
        <v>116</v>
      </c>
      <c r="E11" s="33">
        <v>2015</v>
      </c>
    </row>
    <row r="12" spans="2:5">
      <c r="B12" s="35" t="s">
        <v>105</v>
      </c>
      <c r="C12" s="21" t="s">
        <v>103</v>
      </c>
      <c r="D12" s="22" t="s">
        <v>116</v>
      </c>
      <c r="E12" s="33">
        <v>2016</v>
      </c>
    </row>
    <row r="13" spans="2:5">
      <c r="B13" s="30" t="s">
        <v>109</v>
      </c>
      <c r="C13" s="21" t="s">
        <v>121</v>
      </c>
      <c r="D13" s="22" t="s">
        <v>120</v>
      </c>
      <c r="E13" s="33">
        <v>2016</v>
      </c>
    </row>
    <row r="14" spans="2:5" ht="30">
      <c r="B14" s="30" t="s">
        <v>109</v>
      </c>
      <c r="C14" s="21" t="s">
        <v>122</v>
      </c>
      <c r="D14" s="22" t="s">
        <v>124</v>
      </c>
      <c r="E14" s="33">
        <v>2016</v>
      </c>
    </row>
    <row r="15" spans="2:5" ht="30">
      <c r="B15" s="30" t="s">
        <v>109</v>
      </c>
      <c r="C15" s="21" t="s">
        <v>123</v>
      </c>
      <c r="D15" s="22" t="s">
        <v>120</v>
      </c>
      <c r="E15" s="33">
        <v>2016</v>
      </c>
    </row>
    <row r="17" spans="2:8">
      <c r="B17" s="25"/>
    </row>
    <row r="21" spans="2:8">
      <c r="H21" s="4"/>
    </row>
    <row r="22" spans="2:8">
      <c r="H22" s="36"/>
    </row>
    <row r="23" spans="2:8" ht="15" customHeight="1">
      <c r="H23" s="36"/>
    </row>
    <row r="24" spans="2:8">
      <c r="H24" s="36"/>
    </row>
    <row r="25" spans="2:8">
      <c r="H25" s="36"/>
    </row>
    <row r="26" spans="2:8">
      <c r="H26" s="36"/>
    </row>
    <row r="27" spans="2:8">
      <c r="H27" s="36"/>
    </row>
    <row r="28" spans="2:8">
      <c r="H28" s="36"/>
    </row>
    <row r="29" spans="2:8">
      <c r="H29" s="36"/>
    </row>
    <row r="30" spans="2:8">
      <c r="H30" s="36"/>
    </row>
    <row r="31" spans="2:8">
      <c r="H31" s="3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NYISO</vt:lpstr>
      <vt:lpstr>RGGI PJM</vt:lpstr>
      <vt:lpstr>ISO-NE</vt:lpstr>
      <vt:lpstr>Transmission Projects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creator/>
  <cp:lastModifiedBy/>
  <cp:lastPrinted>2015-12-17T14:15:41Z</cp:lastPrinted>
  <dcterms:created xsi:type="dcterms:W3CDTF">2015-12-17T14:15:41Z</dcterms:created>
  <dcterms:modified xsi:type="dcterms:W3CDTF">2016-02-08T22:49:51Z</dcterms:modified>
</cp:coreProperties>
</file>