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5-2017 Vintage (TCP)/Individual Year Trackers/2016 Vintage/Updates to 2016 Tracker/"/>
    </mc:Choice>
  </mc:AlternateContent>
  <xr:revisionPtr revIDLastSave="39" documentId="8_{39CF0D2D-E418-4259-ABEC-7E890E217CDD}" xr6:coauthVersionLast="47" xr6:coauthVersionMax="47" xr10:uidLastSave="{4FDEE058-75B7-4A64-84B0-6D89164119CA}"/>
  <bookViews>
    <workbookView xWindow="-108" yWindow="-108" windowWidth="23256" windowHeight="1401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Numbers!$A$1:$K$22</definedName>
    <definedName name="_xlnm.Print_Area" localSheetId="1">Percentage!$A$1:$K$22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K17" i="1"/>
  <c r="J17" i="1"/>
  <c r="I17" i="1"/>
  <c r="I17" i="2"/>
  <c r="H17" i="1"/>
  <c r="H17" i="2"/>
  <c r="G17" i="1"/>
  <c r="F17" i="1"/>
  <c r="E17" i="1"/>
  <c r="D17" i="1"/>
  <c r="C17" i="1"/>
  <c r="B17" i="1"/>
  <c r="J17" i="2"/>
  <c r="K17" i="2"/>
  <c r="I11" i="1"/>
  <c r="J11" i="1"/>
  <c r="A1" i="2"/>
  <c r="B2" i="2"/>
  <c r="A5" i="2"/>
  <c r="F8" i="2"/>
  <c r="G8" i="2"/>
  <c r="I8" i="2"/>
  <c r="J8" i="2"/>
  <c r="K8" i="2"/>
  <c r="F9" i="2"/>
  <c r="G9" i="2"/>
  <c r="G17" i="2"/>
  <c r="F10" i="2"/>
  <c r="G10" i="2"/>
  <c r="J10" i="2"/>
  <c r="K10" i="2"/>
  <c r="F11" i="2"/>
  <c r="G11" i="2"/>
  <c r="H11" i="2"/>
  <c r="J11" i="2"/>
  <c r="K11" i="2"/>
  <c r="F12" i="2"/>
  <c r="G12" i="2"/>
  <c r="J12" i="2"/>
  <c r="K12" i="2"/>
  <c r="F13" i="2"/>
  <c r="G13" i="2"/>
  <c r="J13" i="2"/>
  <c r="K13" i="2"/>
  <c r="F14" i="2"/>
  <c r="G14" i="2"/>
  <c r="I14" i="2"/>
  <c r="J14" i="2"/>
  <c r="K14" i="2"/>
  <c r="F15" i="2"/>
  <c r="G15" i="2"/>
  <c r="J15" i="2"/>
  <c r="K15" i="2"/>
  <c r="F16" i="2"/>
  <c r="G16" i="2"/>
  <c r="J16" i="2"/>
  <c r="K16" i="2"/>
  <c r="B17" i="2"/>
  <c r="C17" i="2"/>
  <c r="D17" i="2"/>
  <c r="E17" i="2"/>
  <c r="F17" i="2"/>
  <c r="J18" i="1"/>
</calcChain>
</file>

<file path=xl/sharedStrings.xml><?xml version="1.0" encoding="utf-8"?>
<sst xmlns="http://schemas.openxmlformats.org/spreadsheetml/2006/main" count="84" uniqueCount="37">
  <si>
    <r>
      <rPr>
        <b/>
        <sz val="12"/>
        <color indexed="8"/>
        <rFont val="Arial"/>
        <family val="2"/>
      </rPr>
      <t>Distribution of 2016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</t>
    </r>
    <r>
      <rPr>
        <b/>
        <sz val="12"/>
        <color indexed="8"/>
        <rFont val="Arial"/>
        <family val="2"/>
      </rPr>
      <t>llowances</t>
    </r>
  </si>
  <si>
    <t>Date:</t>
  </si>
  <si>
    <t xml:space="preserve">Values in this spreadsheet are current as of the last date of update listed above. </t>
  </si>
  <si>
    <r>
      <t>Distribution of 2016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</si>
  <si>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</si>
  <si>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</si>
  <si>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</si>
  <si>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</si>
  <si>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</si>
  <si>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Sold at Auction</t>
  </si>
  <si>
    <t>Sold Cost Containment Reserve (CCR) Allowances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</si>
  <si>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</si>
  <si>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</si>
  <si>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</si>
  <si>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</si>
  <si>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t>Connecticut</t>
  </si>
  <si>
    <t>N/A</t>
  </si>
  <si>
    <t>Delaware</t>
  </si>
  <si>
    <t>Maine</t>
  </si>
  <si>
    <t>Maryland</t>
  </si>
  <si>
    <t>Massachusetts</t>
  </si>
  <si>
    <t>New Hampshire</t>
  </si>
  <si>
    <t>New York</t>
  </si>
  <si>
    <t>Rhode Island</t>
  </si>
  <si>
    <t>Vermont</t>
  </si>
  <si>
    <t>Total</t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</si>
  <si>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</si>
  <si>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2016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2016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2016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2016.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</si>
  <si>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</si>
  <si>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</si>
  <si>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t>Transferred from State Set-Aside Accounts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</si>
  <si>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2016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2016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2016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2016.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Sold at Auction: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</si>
  <si>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</si>
  <si>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</si>
  <si>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vertAlign val="superscript"/>
        <sz val="9.5"/>
        <rFont val="Arial"/>
        <family val="2"/>
      </rPr>
      <t xml:space="preserve">2 </t>
    </r>
    <r>
      <rPr>
        <sz val="9.5"/>
        <rFont val="Arial"/>
        <family val="2"/>
      </rPr>
      <t xml:space="preserve">On March 17, 2014, the states announced the Second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</si>
  <si>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January 13, 2014, the states announced the First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</si>
  <si>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b/>
        <sz val="10"/>
        <rFont val="Arial"/>
        <family val="2"/>
      </rPr>
      <t xml:space="preserve">Transferred from State Set-Aside Accounts: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theme="10"/>
        <rFont val="Arial"/>
        <family val="2"/>
      </rPr>
      <t xml:space="preserve"> https://www.rggi.org/sites/default/files/Uploads/Allowance-Tracking/States_Set-Aside_Accounts.pdf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</si>
</sst>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indexed="64"/>
      </bottom>
      <diagonal/>
    </border>
    <border>
      <left/>
      <right/>
      <top style="medium">
        <color theme="4" tint="-0.499984740745262"/>
      </top>
      <bottom style="medium">
        <color indexed="64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indexed="64"/>
      </bottom>
      <diagonal/>
    </border>
    <border>
      <left/>
      <right/>
      <top style="medium">
        <color theme="3" tint="-0.24994659260841701"/>
      </top>
      <bottom style="medium">
        <color indexed="64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indexed="64"/>
      </bottom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18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 applyAlignment="1">
      <alignment wrapText="1"/>
    </xf>
    <xf numFmtId="0" fontId="22" fillId="2" borderId="0" xfId="0" applyFont="1" applyFill="1"/>
    <xf numFmtId="0" fontId="23" fillId="2" borderId="0" xfId="0" applyFont="1" applyFill="1" applyAlignment="1">
      <alignment wrapText="1"/>
    </xf>
    <xf numFmtId="14" fontId="22" fillId="2" borderId="0" xfId="0" applyNumberFormat="1" applyFont="1" applyFill="1" applyAlignment="1">
      <alignment horizontal="left" wrapText="1"/>
    </xf>
    <xf numFmtId="0" fontId="22" fillId="2" borderId="0" xfId="0" applyFont="1" applyFill="1" applyAlignment="1">
      <alignment wrapText="1"/>
    </xf>
    <xf numFmtId="0" fontId="0" fillId="2" borderId="0" xfId="0" applyFill="1"/>
    <xf numFmtId="0" fontId="21" fillId="2" borderId="0" xfId="0" applyFont="1" applyFill="1"/>
    <xf numFmtId="165" fontId="21" fillId="2" borderId="0" xfId="0" applyNumberFormat="1" applyFont="1" applyFill="1" applyAlignment="1">
      <alignment wrapText="1"/>
    </xf>
    <xf numFmtId="0" fontId="21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4" fillId="2" borderId="0" xfId="0" applyFont="1" applyFill="1" applyAlignment="1">
      <alignment wrapText="1"/>
    </xf>
    <xf numFmtId="0" fontId="2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14" fontId="12" fillId="2" borderId="0" xfId="0" applyNumberFormat="1" applyFont="1" applyFill="1" applyAlignment="1">
      <alignment horizontal="left" wrapText="1"/>
    </xf>
    <xf numFmtId="164" fontId="18" fillId="2" borderId="0" xfId="1" applyFont="1" applyFill="1" applyAlignment="1">
      <alignment horizontal="left" wrapText="1"/>
    </xf>
    <xf numFmtId="3" fontId="26" fillId="2" borderId="1" xfId="1" applyNumberFormat="1" applyFont="1" applyFill="1" applyBorder="1" applyAlignment="1">
      <alignment wrapText="1"/>
    </xf>
    <xf numFmtId="3" fontId="26" fillId="2" borderId="2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horizontal="right" wrapText="1"/>
    </xf>
    <xf numFmtId="3" fontId="26" fillId="2" borderId="2" xfId="1" applyNumberFormat="1" applyFont="1" applyFill="1" applyBorder="1" applyAlignment="1">
      <alignment horizontal="right" wrapText="1"/>
    </xf>
    <xf numFmtId="10" fontId="0" fillId="2" borderId="0" xfId="0" applyNumberFormat="1" applyFill="1" applyAlignment="1">
      <alignment horizontal="left" wrapText="1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2" borderId="5" xfId="0" applyFont="1" applyFill="1" applyBorder="1" applyAlignment="1">
      <alignment horizontal="left"/>
    </xf>
    <xf numFmtId="165" fontId="21" fillId="2" borderId="6" xfId="1" applyNumberFormat="1" applyFont="1" applyFill="1" applyBorder="1" applyAlignment="1">
      <alignment wrapText="1"/>
    </xf>
    <xf numFmtId="165" fontId="21" fillId="2" borderId="0" xfId="0" applyNumberFormat="1" applyFont="1" applyFill="1" applyAlignment="1">
      <alignment horizontal="left" wrapText="1"/>
    </xf>
    <xf numFmtId="37" fontId="21" fillId="2" borderId="6" xfId="1" applyNumberFormat="1" applyFont="1" applyFill="1" applyBorder="1" applyAlignment="1">
      <alignment wrapText="1"/>
    </xf>
    <xf numFmtId="3" fontId="0" fillId="0" borderId="0" xfId="0" applyNumberFormat="1" applyAlignment="1">
      <alignment horizontal="right" vertical="center"/>
    </xf>
    <xf numFmtId="3" fontId="0" fillId="0" borderId="1" xfId="0" applyNumberFormat="1" applyBorder="1"/>
    <xf numFmtId="3" fontId="0" fillId="0" borderId="0" xfId="0" applyNumberFormat="1"/>
    <xf numFmtId="165" fontId="18" fillId="2" borderId="2" xfId="1" applyNumberFormat="1" applyFont="1" applyFill="1" applyBorder="1" applyAlignment="1">
      <alignment wrapText="1"/>
    </xf>
    <xf numFmtId="3" fontId="18" fillId="2" borderId="7" xfId="1" applyNumberFormat="1" applyFont="1" applyFill="1" applyBorder="1" applyAlignment="1">
      <alignment wrapText="1"/>
    </xf>
    <xf numFmtId="165" fontId="18" fillId="2" borderId="1" xfId="1" applyNumberFormat="1" applyFont="1" applyFill="1" applyBorder="1" applyAlignment="1">
      <alignment wrapText="1"/>
    </xf>
    <xf numFmtId="3" fontId="18" fillId="2" borderId="8" xfId="1" applyNumberFormat="1" applyFont="1" applyFill="1" applyBorder="1" applyAlignment="1">
      <alignment wrapText="1"/>
    </xf>
    <xf numFmtId="3" fontId="18" fillId="0" borderId="8" xfId="1" applyNumberFormat="1" applyFont="1" applyFill="1" applyBorder="1" applyAlignment="1">
      <alignment wrapText="1"/>
    </xf>
    <xf numFmtId="10" fontId="18" fillId="2" borderId="2" xfId="4" applyNumberFormat="1" applyFont="1" applyFill="1" applyBorder="1" applyAlignment="1">
      <alignment wrapText="1"/>
    </xf>
    <xf numFmtId="3" fontId="18" fillId="2" borderId="2" xfId="1" applyNumberFormat="1" applyFont="1" applyFill="1" applyBorder="1" applyAlignment="1">
      <alignment wrapText="1"/>
    </xf>
    <xf numFmtId="3" fontId="18" fillId="2" borderId="2" xfId="1" applyNumberFormat="1" applyFont="1" applyFill="1" applyBorder="1" applyAlignment="1">
      <alignment horizontal="right" wrapText="1"/>
    </xf>
    <xf numFmtId="10" fontId="18" fillId="2" borderId="2" xfId="4" applyNumberFormat="1" applyFont="1" applyFill="1" applyBorder="1" applyAlignment="1">
      <alignment horizontal="right" wrapText="1"/>
    </xf>
    <xf numFmtId="10" fontId="18" fillId="2" borderId="1" xfId="4" applyNumberFormat="1" applyFont="1" applyFill="1" applyBorder="1" applyAlignment="1">
      <alignment wrapText="1"/>
    </xf>
    <xf numFmtId="3" fontId="18" fillId="2" borderId="1" xfId="1" applyNumberFormat="1" applyFont="1" applyFill="1" applyBorder="1" applyAlignment="1">
      <alignment wrapText="1"/>
    </xf>
    <xf numFmtId="3" fontId="18" fillId="2" borderId="1" xfId="1" applyNumberFormat="1" applyFont="1" applyFill="1" applyBorder="1" applyAlignment="1">
      <alignment horizontal="right" wrapText="1"/>
    </xf>
    <xf numFmtId="164" fontId="18" fillId="2" borderId="1" xfId="1" applyFont="1" applyFill="1" applyBorder="1" applyAlignment="1">
      <alignment horizontal="right" wrapText="1"/>
    </xf>
    <xf numFmtId="10" fontId="18" fillId="2" borderId="1" xfId="1" applyNumberFormat="1" applyFont="1" applyFill="1" applyBorder="1" applyAlignment="1">
      <alignment wrapText="1"/>
    </xf>
    <xf numFmtId="3" fontId="26" fillId="2" borderId="2" xfId="1" applyNumberFormat="1" applyFont="1" applyFill="1" applyBorder="1" applyAlignment="1">
      <alignment horizontal="right" vertical="center" wrapText="1"/>
    </xf>
    <xf numFmtId="3" fontId="26" fillId="0" borderId="1" xfId="1" applyNumberFormat="1" applyFont="1" applyFill="1" applyBorder="1" applyAlignment="1">
      <alignment horizontal="right" vertical="center" wrapText="1"/>
    </xf>
    <xf numFmtId="3" fontId="18" fillId="2" borderId="8" xfId="1" applyNumberFormat="1" applyFont="1" applyFill="1" applyBorder="1" applyAlignment="1">
      <alignment horizontal="right" wrapText="1"/>
    </xf>
    <xf numFmtId="3" fontId="26" fillId="0" borderId="2" xfId="1" applyNumberFormat="1" applyFont="1" applyFill="1" applyBorder="1" applyAlignment="1">
      <alignment horizontal="right" vertical="center" wrapText="1"/>
    </xf>
    <xf numFmtId="3" fontId="26" fillId="2" borderId="1" xfId="1" applyNumberFormat="1" applyFont="1" applyFill="1" applyBorder="1" applyAlignment="1">
      <alignment horizontal="right" vertical="center" wrapText="1"/>
    </xf>
    <xf numFmtId="3" fontId="18" fillId="2" borderId="2" xfId="1" applyNumberFormat="1" applyFont="1" applyFill="1" applyBorder="1" applyAlignment="1">
      <alignment horizontal="right" vertical="center" wrapText="1"/>
    </xf>
    <xf numFmtId="10" fontId="18" fillId="2" borderId="7" xfId="4" applyNumberFormat="1" applyFont="1" applyFill="1" applyBorder="1" applyAlignment="1">
      <alignment wrapText="1"/>
    </xf>
    <xf numFmtId="10" fontId="18" fillId="2" borderId="8" xfId="4" applyNumberFormat="1" applyFont="1" applyFill="1" applyBorder="1" applyAlignment="1">
      <alignment horizontal="right" wrapText="1"/>
    </xf>
    <xf numFmtId="10" fontId="18" fillId="2" borderId="8" xfId="4" applyNumberFormat="1" applyFont="1" applyFill="1" applyBorder="1" applyAlignment="1">
      <alignment wrapText="1"/>
    </xf>
    <xf numFmtId="10" fontId="21" fillId="2" borderId="6" xfId="4" applyNumberFormat="1" applyFont="1" applyFill="1" applyBorder="1" applyAlignment="1">
      <alignment wrapText="1"/>
    </xf>
    <xf numFmtId="3" fontId="21" fillId="2" borderId="6" xfId="1" applyNumberFormat="1" applyFont="1" applyFill="1" applyBorder="1" applyAlignment="1">
      <alignment wrapText="1"/>
    </xf>
    <xf numFmtId="10" fontId="21" fillId="2" borderId="6" xfId="1" applyNumberFormat="1" applyFont="1" applyFill="1" applyBorder="1" applyAlignment="1">
      <alignment wrapText="1"/>
    </xf>
    <xf numFmtId="10" fontId="21" fillId="2" borderId="6" xfId="4" applyNumberFormat="1" applyFont="1" applyFill="1" applyBorder="1" applyAlignment="1">
      <alignment horizontal="right" wrapText="1"/>
    </xf>
    <xf numFmtId="10" fontId="21" fillId="2" borderId="9" xfId="4" applyNumberFormat="1" applyFont="1" applyFill="1" applyBorder="1" applyAlignment="1">
      <alignment wrapText="1"/>
    </xf>
    <xf numFmtId="0" fontId="27" fillId="2" borderId="19" xfId="0" applyFont="1" applyFill="1" applyBorder="1" applyAlignment="1">
      <alignment horizontal="left" vertical="center" wrapText="1"/>
    </xf>
    <xf numFmtId="0" fontId="27" fillId="2" borderId="20" xfId="0" applyFont="1" applyFill="1" applyBorder="1" applyAlignment="1">
      <alignment horizontal="left" vertical="center" wrapText="1"/>
    </xf>
    <xf numFmtId="0" fontId="27" fillId="2" borderId="21" xfId="0" applyFont="1" applyFill="1" applyBorder="1" applyAlignment="1">
      <alignment horizontal="left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8" fillId="2" borderId="0" xfId="2" applyFont="1" applyFill="1" applyBorder="1" applyAlignment="1" applyProtection="1">
      <alignment horizontal="left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9" fillId="2" borderId="10" xfId="2" applyFont="1" applyFill="1" applyBorder="1" applyAlignment="1" applyProtection="1">
      <alignment horizontal="left" vertical="center" wrapText="1"/>
    </xf>
    <xf numFmtId="0" fontId="20" fillId="2" borderId="0" xfId="2" applyFill="1" applyBorder="1" applyAlignment="1" applyProtection="1">
      <alignment horizontal="left" vertical="center" wrapText="1"/>
    </xf>
    <xf numFmtId="0" fontId="20" fillId="2" borderId="11" xfId="2" applyFill="1" applyBorder="1" applyAlignment="1" applyProtection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5" fillId="4" borderId="32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891540</xdr:colOff>
      <xdr:row>0</xdr:row>
      <xdr:rowOff>1310640</xdr:rowOff>
    </xdr:to>
    <xdr:pic>
      <xdr:nvPicPr>
        <xdr:cNvPr id="1812" name="Picture 3">
          <a:extLst>
            <a:ext uri="{FF2B5EF4-FFF2-40B4-BE49-F238E27FC236}">
              <a16:creationId xmlns:a16="http://schemas.microsoft.com/office/drawing/2014/main" id="{C2F6FE48-71CD-4373-98C7-BAAFE6DF9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4910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800100</xdr:colOff>
      <xdr:row>0</xdr:row>
      <xdr:rowOff>1295400</xdr:rowOff>
    </xdr:to>
    <xdr:pic>
      <xdr:nvPicPr>
        <xdr:cNvPr id="7536" name="Picture 3">
          <a:extLst>
            <a:ext uri="{FF2B5EF4-FFF2-40B4-BE49-F238E27FC236}">
              <a16:creationId xmlns:a16="http://schemas.microsoft.com/office/drawing/2014/main" id="{30DBE5B8-F2D8-47B7-A797-3FBD0F217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5004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ggi.org/sites/default/files/Uploads/Allowance-Tracking/States_Set-Aside_Accounts.pdf" TargetMode="External"/><Relationship Id="rId4" Type="http://schemas.openxmlformats.org/officeDocument/2006/relationships/hyperlink" Target="https://www.rggi.org/program-overview-and-design/elem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rggi.org/sites/default/files/Uploads/Allowance-Tracking/States_Set-Aside_Accounts.pdf" TargetMode="External"/><Relationship Id="rId4" Type="http://schemas.openxmlformats.org/officeDocument/2006/relationships/hyperlink" Target="https://www.rggi.org/program-overview-and-design/el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7" zoomScale="85" zoomScaleNormal="85" zoomScaleSheetLayoutView="85" workbookViewId="0">
      <selection activeCell="M22" sqref="M22"/>
    </sheetView>
  </sheetViews>
  <sheetFormatPr defaultColWidth="9.109375" defaultRowHeight="14.4" x14ac:dyDescent="0.3"/>
  <cols>
    <col min="1" max="1" width="16.6640625" style="1" customWidth="1"/>
    <col min="2" max="10" width="15.88671875" style="1" customWidth="1"/>
    <col min="11" max="11" width="13.6640625" style="1" customWidth="1"/>
    <col min="12" max="12" width="13.6640625" style="1" bestFit="1" customWidth="1"/>
    <col min="13" max="13" width="11.44140625" style="1" customWidth="1"/>
    <col min="14" max="14" width="13.5546875" style="1" customWidth="1"/>
    <col min="15" max="16384" width="9.109375" style="1"/>
  </cols>
  <sheetData>
    <row r="1" spans="1:14" s="6" customFormat="1" ht="123" customHeight="1" x14ac:dyDescent="0.4">
      <c r="A1" s="10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3">
      <c r="A2" s="3" t="s">
        <v>1</v>
      </c>
      <c r="B2" s="17">
        <v>45194</v>
      </c>
      <c r="C2" s="4"/>
      <c r="D2" s="4"/>
      <c r="E2" s="5"/>
      <c r="F2" s="5"/>
      <c r="G2" s="5"/>
      <c r="H2" s="5"/>
      <c r="I2" s="5"/>
    </row>
    <row r="3" spans="1:14" ht="18" customHeight="1" x14ac:dyDescent="0.3">
      <c r="A3" s="86" t="s">
        <v>2</v>
      </c>
      <c r="B3" s="86"/>
      <c r="C3" s="86"/>
      <c r="D3" s="86"/>
      <c r="E3" s="86"/>
      <c r="F3" s="86"/>
      <c r="G3" s="86"/>
      <c r="H3" s="86"/>
      <c r="I3" s="86"/>
    </row>
    <row r="4" spans="1:14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</row>
    <row r="5" spans="1:14" ht="21.75" customHeight="1" thickBot="1" x14ac:dyDescent="0.35">
      <c r="A5" s="87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9"/>
    </row>
    <row r="6" spans="1:14" ht="25.5" customHeight="1" x14ac:dyDescent="0.3">
      <c r="A6" s="78" t="s">
        <v>4</v>
      </c>
      <c r="B6" s="65" t="s">
        <v>5</v>
      </c>
      <c r="C6" s="73" t="s">
        <v>6</v>
      </c>
      <c r="D6" s="73" t="s">
        <v>7</v>
      </c>
      <c r="E6" s="65" t="s">
        <v>8</v>
      </c>
      <c r="F6" s="73" t="s">
        <v>9</v>
      </c>
      <c r="G6" s="73" t="s">
        <v>10</v>
      </c>
      <c r="H6" s="73" t="s">
        <v>11</v>
      </c>
      <c r="I6" s="73" t="s">
        <v>12</v>
      </c>
      <c r="J6" s="65" t="s">
        <v>13</v>
      </c>
      <c r="K6" s="67" t="s">
        <v>14</v>
      </c>
    </row>
    <row r="7" spans="1:14" ht="36.75" customHeight="1" thickBot="1" x14ac:dyDescent="0.35">
      <c r="A7" s="79"/>
      <c r="B7" s="66"/>
      <c r="C7" s="74"/>
      <c r="D7" s="74"/>
      <c r="E7" s="66"/>
      <c r="F7" s="74"/>
      <c r="G7" s="74"/>
      <c r="H7" s="74"/>
      <c r="I7" s="74"/>
      <c r="J7" s="66"/>
      <c r="K7" s="68"/>
    </row>
    <row r="8" spans="1:14" s="11" customFormat="1" ht="17.25" customHeight="1" x14ac:dyDescent="0.3">
      <c r="A8" s="24" t="s">
        <v>15</v>
      </c>
      <c r="B8" s="40">
        <v>5600983</v>
      </c>
      <c r="C8" s="40">
        <v>531969</v>
      </c>
      <c r="D8" s="40">
        <v>886894</v>
      </c>
      <c r="E8" s="40">
        <v>4182120</v>
      </c>
      <c r="F8" s="33">
        <v>4112565</v>
      </c>
      <c r="G8" s="20">
        <v>0</v>
      </c>
      <c r="H8" s="22" t="s">
        <v>16</v>
      </c>
      <c r="I8" s="20">
        <v>6823</v>
      </c>
      <c r="J8" s="48">
        <v>0</v>
      </c>
      <c r="K8" s="35">
        <v>62732</v>
      </c>
      <c r="L8" s="13"/>
      <c r="M8" s="29"/>
      <c r="N8" s="18"/>
    </row>
    <row r="9" spans="1:14" s="11" customFormat="1" ht="17.25" customHeight="1" x14ac:dyDescent="0.3">
      <c r="A9" s="25" t="s">
        <v>17</v>
      </c>
      <c r="B9" s="44">
        <v>3863993</v>
      </c>
      <c r="C9" s="44">
        <v>375603</v>
      </c>
      <c r="D9" s="40">
        <v>626202</v>
      </c>
      <c r="E9" s="40">
        <v>2862188</v>
      </c>
      <c r="F9" s="32">
        <v>2862188</v>
      </c>
      <c r="G9" s="19">
        <v>0</v>
      </c>
      <c r="H9" s="22" t="s">
        <v>16</v>
      </c>
      <c r="I9" s="21" t="s">
        <v>16</v>
      </c>
      <c r="J9" s="49" t="s">
        <v>16</v>
      </c>
      <c r="K9" s="50" t="s">
        <v>16</v>
      </c>
      <c r="L9" s="13"/>
      <c r="M9" s="29"/>
      <c r="N9" s="18"/>
    </row>
    <row r="10" spans="1:14" s="11" customFormat="1" ht="17.25" customHeight="1" x14ac:dyDescent="0.3">
      <c r="A10" s="25" t="s">
        <v>18</v>
      </c>
      <c r="B10" s="44">
        <v>3115436</v>
      </c>
      <c r="C10" s="44">
        <v>295567</v>
      </c>
      <c r="D10" s="40">
        <v>492767</v>
      </c>
      <c r="E10" s="40">
        <v>2327102</v>
      </c>
      <c r="F10" s="32">
        <v>2228155</v>
      </c>
      <c r="G10" s="19">
        <v>0</v>
      </c>
      <c r="H10" s="22" t="s">
        <v>16</v>
      </c>
      <c r="I10" s="19">
        <v>98947</v>
      </c>
      <c r="J10" s="51">
        <v>0</v>
      </c>
      <c r="K10" s="37">
        <v>0</v>
      </c>
      <c r="L10" s="13"/>
      <c r="M10" s="29"/>
      <c r="N10" s="18"/>
    </row>
    <row r="11" spans="1:14" s="11" customFormat="1" ht="17.25" customHeight="1" x14ac:dyDescent="0.3">
      <c r="A11" s="25" t="s">
        <v>19</v>
      </c>
      <c r="B11" s="44">
        <v>19355622</v>
      </c>
      <c r="C11" s="44">
        <v>1863361</v>
      </c>
      <c r="D11" s="40">
        <v>3106578</v>
      </c>
      <c r="E11" s="40">
        <v>14385683</v>
      </c>
      <c r="F11" s="32">
        <v>12015778</v>
      </c>
      <c r="G11" s="19">
        <v>0</v>
      </c>
      <c r="H11" s="19">
        <v>1600000</v>
      </c>
      <c r="I11" s="19">
        <f>498965+270940</f>
        <v>769905</v>
      </c>
      <c r="J11" s="31">
        <f>270940-270940</f>
        <v>0</v>
      </c>
      <c r="K11" s="37">
        <v>0</v>
      </c>
      <c r="L11" s="13"/>
      <c r="M11" s="29"/>
      <c r="N11" s="18"/>
    </row>
    <row r="12" spans="1:14" s="11" customFormat="1" ht="17.25" customHeight="1" x14ac:dyDescent="0.3">
      <c r="A12" s="26" t="s">
        <v>20</v>
      </c>
      <c r="B12" s="44">
        <v>13771805</v>
      </c>
      <c r="C12" s="44">
        <v>1324595</v>
      </c>
      <c r="D12" s="40">
        <v>2208353</v>
      </c>
      <c r="E12" s="40">
        <v>10238857</v>
      </c>
      <c r="F12" s="32">
        <v>10218385</v>
      </c>
      <c r="G12" s="19">
        <v>0</v>
      </c>
      <c r="H12" s="21" t="s">
        <v>16</v>
      </c>
      <c r="I12" s="19">
        <v>0</v>
      </c>
      <c r="J12" s="52">
        <v>0</v>
      </c>
      <c r="K12" s="37">
        <v>20472</v>
      </c>
      <c r="L12" s="13"/>
      <c r="M12" s="29"/>
      <c r="N12" s="18"/>
    </row>
    <row r="13" spans="1:14" s="11" customFormat="1" ht="17.25" customHeight="1" x14ac:dyDescent="0.3">
      <c r="A13" s="25" t="s">
        <v>21</v>
      </c>
      <c r="B13" s="44">
        <v>4514529</v>
      </c>
      <c r="C13" s="44">
        <v>428302</v>
      </c>
      <c r="D13" s="40">
        <v>714061</v>
      </c>
      <c r="E13" s="40">
        <v>3372166</v>
      </c>
      <c r="F13" s="32">
        <v>3371502</v>
      </c>
      <c r="G13" s="19">
        <v>0</v>
      </c>
      <c r="H13" s="21" t="s">
        <v>16</v>
      </c>
      <c r="I13" s="19">
        <v>0</v>
      </c>
      <c r="J13" s="52">
        <v>0</v>
      </c>
      <c r="K13" s="38">
        <v>664</v>
      </c>
      <c r="L13" s="13"/>
      <c r="M13" s="29"/>
      <c r="N13" s="18"/>
    </row>
    <row r="14" spans="1:14" s="11" customFormat="1" ht="17.25" customHeight="1" x14ac:dyDescent="0.3">
      <c r="A14" s="25" t="s">
        <v>22</v>
      </c>
      <c r="B14" s="44">
        <v>33489399</v>
      </c>
      <c r="C14" s="44">
        <v>3195240</v>
      </c>
      <c r="D14" s="40">
        <v>5327076</v>
      </c>
      <c r="E14" s="40">
        <v>24967083</v>
      </c>
      <c r="F14" s="32">
        <v>22767083</v>
      </c>
      <c r="G14" s="19">
        <v>0</v>
      </c>
      <c r="H14" s="21" t="s">
        <v>16</v>
      </c>
      <c r="I14" s="19">
        <v>1500000</v>
      </c>
      <c r="J14" s="52">
        <v>0</v>
      </c>
      <c r="K14" s="37">
        <v>700000</v>
      </c>
      <c r="L14" s="13"/>
      <c r="M14" s="29"/>
      <c r="N14" s="18"/>
    </row>
    <row r="15" spans="1:14" s="11" customFormat="1" ht="17.25" customHeight="1" x14ac:dyDescent="0.3">
      <c r="A15" s="25" t="s">
        <v>23</v>
      </c>
      <c r="B15" s="44">
        <v>2172154</v>
      </c>
      <c r="C15" s="44">
        <v>132122</v>
      </c>
      <c r="D15" s="40">
        <v>220273</v>
      </c>
      <c r="E15" s="40">
        <v>1819759</v>
      </c>
      <c r="F15" s="32">
        <v>1819338</v>
      </c>
      <c r="G15" s="19">
        <v>0</v>
      </c>
      <c r="H15" s="21" t="s">
        <v>16</v>
      </c>
      <c r="I15" s="19">
        <v>0</v>
      </c>
      <c r="J15" s="53">
        <v>0</v>
      </c>
      <c r="K15" s="37">
        <v>421</v>
      </c>
      <c r="L15" s="13"/>
      <c r="M15" s="29"/>
      <c r="N15" s="18"/>
    </row>
    <row r="16" spans="1:14" s="11" customFormat="1" ht="17.25" customHeight="1" x14ac:dyDescent="0.3">
      <c r="A16" s="25" t="s">
        <v>24</v>
      </c>
      <c r="B16" s="44">
        <v>622954</v>
      </c>
      <c r="C16" s="44">
        <v>60905</v>
      </c>
      <c r="D16" s="40">
        <v>101540</v>
      </c>
      <c r="E16" s="40">
        <v>460509</v>
      </c>
      <c r="F16" s="33">
        <v>455904</v>
      </c>
      <c r="G16" s="19">
        <v>0</v>
      </c>
      <c r="H16" s="21" t="s">
        <v>16</v>
      </c>
      <c r="I16" s="19">
        <v>0</v>
      </c>
      <c r="J16" s="53">
        <f>4605-4605</f>
        <v>0</v>
      </c>
      <c r="K16" s="37">
        <v>4605</v>
      </c>
      <c r="L16" s="13"/>
      <c r="M16" s="29"/>
      <c r="N16" s="18"/>
    </row>
    <row r="17" spans="1:14" s="12" customFormat="1" ht="17.25" customHeight="1" thickBot="1" x14ac:dyDescent="0.35">
      <c r="A17" s="27" t="s">
        <v>25</v>
      </c>
      <c r="B17" s="28">
        <f>SUM(B8:B16)</f>
        <v>86506875</v>
      </c>
      <c r="C17" s="28">
        <f t="shared" ref="C17:K17" si="0">SUM(C8:C16)</f>
        <v>8207664</v>
      </c>
      <c r="D17" s="28">
        <f t="shared" si="0"/>
        <v>13683744</v>
      </c>
      <c r="E17" s="28">
        <f t="shared" si="0"/>
        <v>64615467</v>
      </c>
      <c r="F17" s="28">
        <f t="shared" si="0"/>
        <v>59850898</v>
      </c>
      <c r="G17" s="30">
        <f t="shared" si="0"/>
        <v>0</v>
      </c>
      <c r="H17" s="28">
        <f t="shared" si="0"/>
        <v>1600000</v>
      </c>
      <c r="I17" s="28">
        <f t="shared" si="0"/>
        <v>2375675</v>
      </c>
      <c r="J17" s="28">
        <f t="shared" si="0"/>
        <v>0</v>
      </c>
      <c r="K17" s="28">
        <f t="shared" si="0"/>
        <v>788894</v>
      </c>
      <c r="L17" s="13"/>
      <c r="M17" s="29"/>
      <c r="N17" s="18"/>
    </row>
    <row r="18" spans="1:14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3">
        <f>B18-Percentage!B18</f>
        <v>0</v>
      </c>
    </row>
    <row r="19" spans="1:14" s="14" customFormat="1" ht="16.2" customHeight="1" x14ac:dyDescent="0.25">
      <c r="A19" s="72" t="s">
        <v>35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4" s="14" customFormat="1" ht="16.2" customHeight="1" thickBot="1" x14ac:dyDescent="0.3">
      <c r="A20" s="72" t="s">
        <v>34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4" ht="22.5" customHeight="1" thickBot="1" x14ac:dyDescent="0.35">
      <c r="A21" s="69" t="s">
        <v>26</v>
      </c>
      <c r="B21" s="70"/>
      <c r="C21" s="70"/>
      <c r="D21" s="70"/>
      <c r="E21" s="70"/>
      <c r="F21" s="70"/>
      <c r="G21" s="70"/>
      <c r="H21" s="70"/>
      <c r="I21" s="70"/>
      <c r="J21" s="70"/>
      <c r="K21" s="71"/>
    </row>
    <row r="22" spans="1:14" ht="134.25" customHeight="1" x14ac:dyDescent="0.3">
      <c r="A22" s="75" t="s">
        <v>27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</row>
    <row r="23" spans="1:14" ht="27" customHeight="1" x14ac:dyDescent="0.3">
      <c r="A23" s="83" t="s">
        <v>36</v>
      </c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4" ht="16.5" customHeight="1" x14ac:dyDescent="0.3">
      <c r="A24" s="80" t="s">
        <v>28</v>
      </c>
      <c r="B24" s="81"/>
      <c r="C24" s="81"/>
      <c r="D24" s="81"/>
      <c r="E24" s="81"/>
      <c r="F24" s="81"/>
      <c r="G24" s="81"/>
      <c r="H24" s="81"/>
      <c r="I24" s="81"/>
      <c r="J24" s="81"/>
      <c r="K24" s="82"/>
    </row>
    <row r="25" spans="1:14" ht="17.25" customHeight="1" thickBot="1" x14ac:dyDescent="0.35">
      <c r="A25" s="62" t="s">
        <v>29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</row>
  </sheetData>
  <mergeCells count="20">
    <mergeCell ref="A3:I3"/>
    <mergeCell ref="F6:F7"/>
    <mergeCell ref="E6:E7"/>
    <mergeCell ref="D6:D7"/>
    <mergeCell ref="A5:K5"/>
    <mergeCell ref="A25:K25"/>
    <mergeCell ref="B6:B7"/>
    <mergeCell ref="K6:K7"/>
    <mergeCell ref="A21:K21"/>
    <mergeCell ref="A20:K20"/>
    <mergeCell ref="C6:C7"/>
    <mergeCell ref="A22:K22"/>
    <mergeCell ref="J6:J7"/>
    <mergeCell ref="A6:A7"/>
    <mergeCell ref="G6:G7"/>
    <mergeCell ref="A24:K24"/>
    <mergeCell ref="H6:H7"/>
    <mergeCell ref="A19:K19"/>
    <mergeCell ref="I6:I7"/>
    <mergeCell ref="A23:K23"/>
  </mergeCells>
  <hyperlinks>
    <hyperlink ref="A19:J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0:J20" r:id="rId2" display="2On March 17, 2014, the states announced the Second Control Period Interim Adjustment for Banked Allowances (SCPIABA). Additional information available at http://www.rggi.org/design" xr:uid="{00000000-0004-0000-0000-000001000000}"/>
    <hyperlink ref="A19:K19" r:id="rId3" display="1 On January 13, 2014, the states announced the First Control Period Interim Adjustment for Banked Allowances (FCPIABA). Additional information available at https://www.rggi.org/program-overview-and-design/elements" xr:uid="{E96442F2-1352-48B5-8286-9B58AC4D4344}"/>
    <hyperlink ref="A20:K20" r:id="rId4" display="2 On March 17, 2014, the states announced the Second Control Period Interim Adjustment for Banked Allowances. Additional information available at https://www.rggi.org/program-overview-and-design/elements" xr:uid="{F5ECC20B-2CB9-40C3-9C64-113CBA1A6ECB}"/>
    <hyperlink ref="A23:K23" r:id="rId5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071D99F5-5354-4068-9BD3-D33F23D79975}"/>
  </hyperlinks>
  <printOptions horizontalCentered="1" verticalCentered="1"/>
  <pageMargins left="0.25" right="0.25" top="0.5" bottom="0.5" header="0.05" footer="0.3"/>
  <pageSetup scale="77" orientation="landscape" horizontalDpi="4294967295" verticalDpi="4294967295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topLeftCell="A13" zoomScale="85" zoomScaleNormal="85" zoomScaleSheetLayoutView="85" workbookViewId="0">
      <selection activeCell="A23" sqref="A23:K23"/>
    </sheetView>
  </sheetViews>
  <sheetFormatPr defaultColWidth="9.109375" defaultRowHeight="14.4" x14ac:dyDescent="0.3"/>
  <cols>
    <col min="1" max="1" width="16.6640625" style="1" customWidth="1"/>
    <col min="2" max="10" width="15.88671875" style="1" customWidth="1"/>
    <col min="11" max="11" width="13.109375" style="1" customWidth="1"/>
    <col min="12" max="14" width="9.109375" style="1"/>
    <col min="15" max="15" width="11" style="1" bestFit="1" customWidth="1"/>
    <col min="16" max="16384" width="9.109375" style="1"/>
  </cols>
  <sheetData>
    <row r="1" spans="1:18" s="6" customFormat="1" ht="120" customHeight="1" x14ac:dyDescent="0.3">
      <c r="A1" s="10" t="str">
        <f>Numbers!A1</f>
        <v>Distribution of 2016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8" x14ac:dyDescent="0.3">
      <c r="A2" s="3" t="s">
        <v>1</v>
      </c>
      <c r="B2" s="17">
        <f>Numbers!B2</f>
        <v>45194</v>
      </c>
      <c r="C2" s="4"/>
      <c r="D2" s="4"/>
      <c r="E2" s="4"/>
      <c r="F2" s="5"/>
      <c r="G2" s="5"/>
      <c r="H2" s="5"/>
      <c r="I2" s="5"/>
      <c r="J2" s="5"/>
    </row>
    <row r="3" spans="1:18" ht="18.75" customHeight="1" x14ac:dyDescent="0.3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</row>
    <row r="4" spans="1:18" ht="6.75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8" ht="21.75" customHeight="1" thickBot="1" x14ac:dyDescent="0.35">
      <c r="A5" s="87" t="str">
        <f>Numbers!A5</f>
        <v>Distribution of 2016 CO2 Allowances By State</v>
      </c>
      <c r="B5" s="88"/>
      <c r="C5" s="88"/>
      <c r="D5" s="88"/>
      <c r="E5" s="88"/>
      <c r="F5" s="88"/>
      <c r="G5" s="88"/>
      <c r="H5" s="88"/>
      <c r="I5" s="88"/>
      <c r="J5" s="88"/>
      <c r="K5" s="89"/>
    </row>
    <row r="6" spans="1:18" ht="25.5" customHeight="1" x14ac:dyDescent="0.3">
      <c r="A6" s="78" t="s">
        <v>4</v>
      </c>
      <c r="B6" s="65" t="s">
        <v>5</v>
      </c>
      <c r="C6" s="73" t="s">
        <v>6</v>
      </c>
      <c r="D6" s="73" t="s">
        <v>7</v>
      </c>
      <c r="E6" s="65" t="s">
        <v>8</v>
      </c>
      <c r="F6" s="73" t="s">
        <v>9</v>
      </c>
      <c r="G6" s="73" t="s">
        <v>10</v>
      </c>
      <c r="H6" s="73" t="s">
        <v>11</v>
      </c>
      <c r="I6" s="73" t="s">
        <v>30</v>
      </c>
      <c r="J6" s="65" t="s">
        <v>13</v>
      </c>
      <c r="K6" s="67" t="s">
        <v>14</v>
      </c>
    </row>
    <row r="7" spans="1:18" ht="39" customHeight="1" thickBot="1" x14ac:dyDescent="0.35">
      <c r="A7" s="79"/>
      <c r="B7" s="66"/>
      <c r="C7" s="74"/>
      <c r="D7" s="74"/>
      <c r="E7" s="66"/>
      <c r="F7" s="74"/>
      <c r="G7" s="74"/>
      <c r="H7" s="74"/>
      <c r="I7" s="74"/>
      <c r="J7" s="66"/>
      <c r="K7" s="68"/>
    </row>
    <row r="8" spans="1:18" s="11" customFormat="1" ht="17.25" customHeight="1" x14ac:dyDescent="0.3">
      <c r="A8" s="24" t="s">
        <v>15</v>
      </c>
      <c r="B8" s="34">
        <v>5600983</v>
      </c>
      <c r="C8" s="34">
        <v>531969</v>
      </c>
      <c r="D8" s="34">
        <v>886894</v>
      </c>
      <c r="E8" s="34">
        <v>4182120</v>
      </c>
      <c r="F8" s="39">
        <f>Numbers!F8/Numbers!E8</f>
        <v>0.9833684829703595</v>
      </c>
      <c r="G8" s="40">
        <f>Numbers!G8</f>
        <v>0</v>
      </c>
      <c r="H8" s="41" t="s">
        <v>16</v>
      </c>
      <c r="I8" s="39">
        <f>Numbers!I8/Numbers!E8</f>
        <v>1.6314692070050596E-3</v>
      </c>
      <c r="J8" s="42">
        <f>Numbers!J8/Numbers!E8</f>
        <v>0</v>
      </c>
      <c r="K8" s="54">
        <f>Numbers!K8/Numbers!E8</f>
        <v>1.500004782263541E-2</v>
      </c>
      <c r="L8" s="13"/>
      <c r="M8" s="13"/>
      <c r="N8" s="13"/>
      <c r="P8" s="13"/>
      <c r="Q8" s="13"/>
      <c r="R8" s="13"/>
    </row>
    <row r="9" spans="1:18" s="11" customFormat="1" ht="17.25" customHeight="1" x14ac:dyDescent="0.3">
      <c r="A9" s="25" t="s">
        <v>17</v>
      </c>
      <c r="B9" s="36">
        <v>3863993</v>
      </c>
      <c r="C9" s="36">
        <v>375603</v>
      </c>
      <c r="D9" s="34">
        <v>626202</v>
      </c>
      <c r="E9" s="34">
        <v>2862188</v>
      </c>
      <c r="F9" s="43">
        <f>Numbers!F9/Numbers!E9</f>
        <v>1</v>
      </c>
      <c r="G9" s="44">
        <f>Numbers!G9</f>
        <v>0</v>
      </c>
      <c r="H9" s="45" t="s">
        <v>16</v>
      </c>
      <c r="I9" s="46" t="s">
        <v>16</v>
      </c>
      <c r="J9" s="46" t="s">
        <v>16</v>
      </c>
      <c r="K9" s="55" t="s">
        <v>16</v>
      </c>
      <c r="L9" s="13"/>
      <c r="M9" s="13"/>
      <c r="N9" s="13"/>
      <c r="P9" s="13"/>
      <c r="Q9" s="13"/>
      <c r="R9" s="13"/>
    </row>
    <row r="10" spans="1:18" s="11" customFormat="1" ht="17.25" customHeight="1" x14ac:dyDescent="0.3">
      <c r="A10" s="25" t="s">
        <v>18</v>
      </c>
      <c r="B10" s="36">
        <v>3115436</v>
      </c>
      <c r="C10" s="36">
        <v>295567</v>
      </c>
      <c r="D10" s="34">
        <v>492767</v>
      </c>
      <c r="E10" s="34">
        <v>2327102</v>
      </c>
      <c r="F10" s="43">
        <f>Numbers!F10/Numbers!E10</f>
        <v>0.95748059174028466</v>
      </c>
      <c r="G10" s="44">
        <f>Numbers!G10</f>
        <v>0</v>
      </c>
      <c r="H10" s="45" t="s">
        <v>16</v>
      </c>
      <c r="I10" s="43">
        <v>0</v>
      </c>
      <c r="J10" s="42">
        <f>Numbers!J10/Numbers!E10</f>
        <v>0</v>
      </c>
      <c r="K10" s="56">
        <f>Numbers!K10/Numbers!E10</f>
        <v>0</v>
      </c>
      <c r="L10" s="13"/>
      <c r="M10" s="13"/>
      <c r="N10" s="13"/>
      <c r="P10" s="13"/>
      <c r="Q10" s="13"/>
      <c r="R10" s="13"/>
    </row>
    <row r="11" spans="1:18" s="11" customFormat="1" ht="17.25" customHeight="1" x14ac:dyDescent="0.3">
      <c r="A11" s="25" t="s">
        <v>19</v>
      </c>
      <c r="B11" s="36">
        <v>19355622</v>
      </c>
      <c r="C11" s="36">
        <v>1863361</v>
      </c>
      <c r="D11" s="34">
        <v>3106578</v>
      </c>
      <c r="E11" s="34">
        <v>14385683</v>
      </c>
      <c r="F11" s="43">
        <f>Numbers!F11/Numbers!E11</f>
        <v>0.83525947290789049</v>
      </c>
      <c r="G11" s="44">
        <f>Numbers!G11</f>
        <v>0</v>
      </c>
      <c r="H11" s="47">
        <f>Numbers!H11/Numbers!E11</f>
        <v>0.11122169173337129</v>
      </c>
      <c r="I11" s="43">
        <v>0</v>
      </c>
      <c r="J11" s="42">
        <f>Numbers!J11/Numbers!E11</f>
        <v>0</v>
      </c>
      <c r="K11" s="56">
        <f>Numbers!K11/Numbers!E11</f>
        <v>0</v>
      </c>
      <c r="L11" s="23"/>
      <c r="M11" s="13"/>
      <c r="N11" s="13"/>
      <c r="P11" s="13"/>
      <c r="Q11" s="13"/>
      <c r="R11" s="13"/>
    </row>
    <row r="12" spans="1:18" s="11" customFormat="1" ht="17.25" customHeight="1" x14ac:dyDescent="0.3">
      <c r="A12" s="26" t="s">
        <v>20</v>
      </c>
      <c r="B12" s="36">
        <v>13771805</v>
      </c>
      <c r="C12" s="36">
        <v>1324595</v>
      </c>
      <c r="D12" s="34">
        <v>2208353</v>
      </c>
      <c r="E12" s="34">
        <v>10238857</v>
      </c>
      <c r="F12" s="43">
        <f>Numbers!F12/Numbers!E12</f>
        <v>0.9980005580701049</v>
      </c>
      <c r="G12" s="44">
        <f>Numbers!G12</f>
        <v>0</v>
      </c>
      <c r="H12" s="45" t="s">
        <v>16</v>
      </c>
      <c r="I12" s="43">
        <v>0</v>
      </c>
      <c r="J12" s="42">
        <f>Numbers!J12/Numbers!E12</f>
        <v>0</v>
      </c>
      <c r="K12" s="56">
        <f>Numbers!K12/Numbers!E12</f>
        <v>1.9994419298951043E-3</v>
      </c>
      <c r="L12" s="13"/>
      <c r="M12" s="13"/>
      <c r="N12" s="13"/>
      <c r="P12" s="13"/>
      <c r="Q12" s="13"/>
      <c r="R12" s="13"/>
    </row>
    <row r="13" spans="1:18" s="11" customFormat="1" ht="17.25" customHeight="1" x14ac:dyDescent="0.3">
      <c r="A13" s="25" t="s">
        <v>21</v>
      </c>
      <c r="B13" s="36">
        <v>4514529</v>
      </c>
      <c r="C13" s="36">
        <v>428302</v>
      </c>
      <c r="D13" s="34">
        <v>714061</v>
      </c>
      <c r="E13" s="34">
        <v>3372166</v>
      </c>
      <c r="F13" s="43">
        <f>Numbers!F13/Numbers!E13</f>
        <v>0.99980309391649169</v>
      </c>
      <c r="G13" s="44">
        <f>Numbers!G13</f>
        <v>0</v>
      </c>
      <c r="H13" s="45" t="s">
        <v>16</v>
      </c>
      <c r="I13" s="43">
        <v>0</v>
      </c>
      <c r="J13" s="42">
        <f>Numbers!J13/Numbers!E13</f>
        <v>0</v>
      </c>
      <c r="K13" s="56">
        <f>Numbers!K13/Numbers!E13</f>
        <v>1.969060835083445E-4</v>
      </c>
      <c r="L13" s="13"/>
      <c r="M13" s="13"/>
      <c r="N13" s="13"/>
      <c r="P13" s="13"/>
      <c r="Q13" s="13"/>
      <c r="R13" s="13"/>
    </row>
    <row r="14" spans="1:18" s="11" customFormat="1" ht="17.25" customHeight="1" x14ac:dyDescent="0.3">
      <c r="A14" s="25" t="s">
        <v>22</v>
      </c>
      <c r="B14" s="36">
        <v>33489399</v>
      </c>
      <c r="C14" s="36">
        <v>3195240</v>
      </c>
      <c r="D14" s="34">
        <v>5327076</v>
      </c>
      <c r="E14" s="34">
        <v>24967083</v>
      </c>
      <c r="F14" s="43">
        <f>Numbers!F14/Numbers!E14</f>
        <v>0.9118839793979937</v>
      </c>
      <c r="G14" s="44">
        <f>Numbers!G14</f>
        <v>0</v>
      </c>
      <c r="H14" s="45" t="s">
        <v>16</v>
      </c>
      <c r="I14" s="43">
        <f>Numbers!I14/Numbers!E14</f>
        <v>6.007910495591335E-2</v>
      </c>
      <c r="J14" s="42">
        <f>Numbers!J14/Numbers!E14</f>
        <v>0</v>
      </c>
      <c r="K14" s="56">
        <f>Numbers!K14/Numbers!E14</f>
        <v>2.8036915646092897E-2</v>
      </c>
      <c r="L14" s="13"/>
      <c r="M14" s="13"/>
      <c r="N14" s="13"/>
      <c r="P14" s="13"/>
      <c r="Q14" s="13"/>
      <c r="R14" s="13"/>
    </row>
    <row r="15" spans="1:18" s="11" customFormat="1" ht="17.25" customHeight="1" x14ac:dyDescent="0.3">
      <c r="A15" s="25" t="s">
        <v>23</v>
      </c>
      <c r="B15" s="36">
        <v>2172154</v>
      </c>
      <c r="C15" s="36">
        <v>132122</v>
      </c>
      <c r="D15" s="34">
        <v>220273</v>
      </c>
      <c r="E15" s="34">
        <v>1819759</v>
      </c>
      <c r="F15" s="43">
        <f>Numbers!F15/Numbers!E15</f>
        <v>0.99976865068396414</v>
      </c>
      <c r="G15" s="44">
        <f>Numbers!G15</f>
        <v>0</v>
      </c>
      <c r="H15" s="45" t="s">
        <v>16</v>
      </c>
      <c r="I15" s="43">
        <v>0</v>
      </c>
      <c r="J15" s="42">
        <f>Numbers!J15/Numbers!E15</f>
        <v>0</v>
      </c>
      <c r="K15" s="56">
        <f>Numbers!K15/Numbers!E15</f>
        <v>2.3134931603580473E-4</v>
      </c>
      <c r="L15" s="13"/>
      <c r="M15" s="13"/>
      <c r="N15" s="13"/>
      <c r="P15" s="13"/>
      <c r="Q15" s="13"/>
      <c r="R15" s="13"/>
    </row>
    <row r="16" spans="1:18" s="11" customFormat="1" ht="17.25" customHeight="1" x14ac:dyDescent="0.3">
      <c r="A16" s="25" t="s">
        <v>24</v>
      </c>
      <c r="B16" s="36">
        <v>622954</v>
      </c>
      <c r="C16" s="36">
        <v>60905</v>
      </c>
      <c r="D16" s="34">
        <v>101540</v>
      </c>
      <c r="E16" s="34">
        <v>460509</v>
      </c>
      <c r="F16" s="43">
        <f>Numbers!F16/Numbers!E16</f>
        <v>0.99000019543591977</v>
      </c>
      <c r="G16" s="44">
        <f>Numbers!G16</f>
        <v>0</v>
      </c>
      <c r="H16" s="45" t="s">
        <v>16</v>
      </c>
      <c r="I16" s="43">
        <v>0</v>
      </c>
      <c r="J16" s="42">
        <f>Numbers!J16/Numbers!E16</f>
        <v>0</v>
      </c>
      <c r="K16" s="56">
        <f>Numbers!K16/Numbers!E16</f>
        <v>9.9998045640801812E-3</v>
      </c>
      <c r="L16" s="13"/>
      <c r="M16" s="13"/>
      <c r="N16" s="13"/>
      <c r="P16" s="13"/>
      <c r="Q16" s="13"/>
      <c r="R16" s="13"/>
    </row>
    <row r="17" spans="1:18" s="12" customFormat="1" ht="17.25" customHeight="1" thickBot="1" x14ac:dyDescent="0.35">
      <c r="A17" s="27" t="s">
        <v>25</v>
      </c>
      <c r="B17" s="28">
        <f>SUM(B8:B16)</f>
        <v>86506875</v>
      </c>
      <c r="C17" s="28">
        <f>SUM(C8:C16)</f>
        <v>8207664</v>
      </c>
      <c r="D17" s="28">
        <f>SUM(D8:D16)</f>
        <v>13683744</v>
      </c>
      <c r="E17" s="28">
        <f>SUM(E8:E16)</f>
        <v>64615467</v>
      </c>
      <c r="F17" s="57">
        <f>Numbers!F17/Numbers!E17</f>
        <v>0.92626271663408388</v>
      </c>
      <c r="G17" s="58">
        <f>SUM(G8:G16)</f>
        <v>0</v>
      </c>
      <c r="H17" s="59">
        <f>Numbers!H17/Numbers!E17</f>
        <v>2.4761873190516443E-2</v>
      </c>
      <c r="I17" s="57">
        <f>Numbers!I17/Numbers!E17</f>
        <v>3.6766351932425098E-2</v>
      </c>
      <c r="J17" s="60">
        <f>Numbers!J17/Numbers!E17</f>
        <v>0</v>
      </c>
      <c r="K17" s="61">
        <f>Numbers!K17/Numbers!E17</f>
        <v>1.220905824297455E-2</v>
      </c>
      <c r="L17" s="13"/>
      <c r="M17" s="13"/>
      <c r="N17" s="13"/>
      <c r="P17" s="13"/>
      <c r="Q17" s="13"/>
      <c r="R17" s="13"/>
    </row>
    <row r="18" spans="1:18" s="12" customFormat="1" ht="3.75" customHeight="1" x14ac:dyDescent="0.3">
      <c r="K18" s="13"/>
      <c r="L18" s="13"/>
      <c r="M18" s="13"/>
    </row>
    <row r="19" spans="1:18" s="14" customFormat="1" ht="16.2" customHeight="1" x14ac:dyDescent="0.25">
      <c r="A19" s="72" t="s">
        <v>35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8" s="14" customFormat="1" ht="16.2" customHeight="1" thickBot="1" x14ac:dyDescent="0.3">
      <c r="A20" s="72" t="s">
        <v>34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8" ht="22.5" customHeight="1" thickBot="1" x14ac:dyDescent="0.35">
      <c r="A21" s="92" t="s">
        <v>26</v>
      </c>
      <c r="B21" s="93"/>
      <c r="C21" s="93"/>
      <c r="D21" s="93"/>
      <c r="E21" s="93"/>
      <c r="F21" s="93"/>
      <c r="G21" s="93"/>
      <c r="H21" s="93"/>
      <c r="I21" s="93"/>
      <c r="J21" s="93"/>
      <c r="K21" s="94"/>
      <c r="L21" s="15"/>
    </row>
    <row r="22" spans="1:18" ht="133.5" customHeight="1" x14ac:dyDescent="0.3">
      <c r="A22" s="75" t="s">
        <v>31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  <c r="L22" s="16"/>
    </row>
    <row r="23" spans="1:18" ht="27" customHeight="1" x14ac:dyDescent="0.3">
      <c r="A23" s="83" t="s">
        <v>36</v>
      </c>
      <c r="B23" s="84"/>
      <c r="C23" s="84"/>
      <c r="D23" s="84"/>
      <c r="E23" s="84"/>
      <c r="F23" s="84"/>
      <c r="G23" s="84"/>
      <c r="H23" s="84"/>
      <c r="I23" s="84"/>
      <c r="J23" s="84"/>
      <c r="K23" s="85"/>
    </row>
    <row r="24" spans="1:18" ht="15" customHeight="1" x14ac:dyDescent="0.3">
      <c r="A24" s="90" t="s">
        <v>32</v>
      </c>
      <c r="B24" s="81"/>
      <c r="C24" s="81"/>
      <c r="D24" s="81"/>
      <c r="E24" s="81"/>
      <c r="F24" s="81"/>
      <c r="G24" s="81"/>
      <c r="H24" s="81"/>
      <c r="I24" s="81"/>
      <c r="J24" s="81"/>
      <c r="K24" s="82"/>
    </row>
    <row r="25" spans="1:18" ht="15.75" customHeight="1" thickBot="1" x14ac:dyDescent="0.35">
      <c r="A25" s="91" t="s">
        <v>33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</row>
  </sheetData>
  <mergeCells count="20">
    <mergeCell ref="A23:K23"/>
    <mergeCell ref="K6:K7"/>
    <mergeCell ref="A24:K24"/>
    <mergeCell ref="F6:F7"/>
    <mergeCell ref="A25:K25"/>
    <mergeCell ref="A22:K22"/>
    <mergeCell ref="A21:K21"/>
    <mergeCell ref="A19:K19"/>
    <mergeCell ref="A20:K20"/>
    <mergeCell ref="I6:I7"/>
    <mergeCell ref="A5:K5"/>
    <mergeCell ref="J6:J7"/>
    <mergeCell ref="H6:H7"/>
    <mergeCell ref="G6:G7"/>
    <mergeCell ref="A3:J3"/>
    <mergeCell ref="A6:A7"/>
    <mergeCell ref="B6:B7"/>
    <mergeCell ref="C6:C7"/>
    <mergeCell ref="E6:E7"/>
    <mergeCell ref="D6:D7"/>
  </mergeCells>
  <hyperlinks>
    <hyperlink ref="A19:J19" r:id="rId1" display="1On January 13, 2014, the states announced the First Control Period Interim Adjustment for Banked Allowances (FCPIABA). Additional information available at http://www.rggi.org/design" xr:uid="{AA8A8E05-2C00-4C5F-B5D7-D0F5AB77BED4}"/>
    <hyperlink ref="A20:J20" r:id="rId2" display="2On March 17, 2014, the states announced the Second Control Period Interim Adjustment for Banked Allowances (SCPIABA). Additional information available at http://www.rggi.org/design" xr:uid="{5F393D0D-9897-4ADB-A417-B815901C3656}"/>
    <hyperlink ref="A19:K19" r:id="rId3" display="1 On January 13, 2014, the states announced the First Control Period Interim Adjustment for Banked Allowances (FCPIABA). Additional information available at https://www.rggi.org/program-overview-and-design/elements" xr:uid="{110826C5-B414-4B94-A2DF-BBBBFB5A5044}"/>
    <hyperlink ref="A20:K20" r:id="rId4" display="2 On March 17, 2014, the states announced the Second Control Period Interim Adjustment for Banked Allowances. Additional information available at https://www.rggi.org/program-overview-and-design/elements" xr:uid="{BA93A1B7-7092-42F7-AE10-E035EF4867B4}"/>
    <hyperlink ref="A23:K23" r:id="rId5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F12D7D59-D0B3-4CF9-A804-852049A301D0}"/>
  </hyperlinks>
  <printOptions horizontalCentered="1" verticalCentered="1"/>
  <pageMargins left="0.5" right="0.5" top="0.5" bottom="0.5" header="0.3" footer="0.3"/>
  <pageSetup scale="73" orientation="landscape" horizontalDpi="4294967295" verticalDpi="4294967295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D395EC-A68E-4BA6-8F13-A65B4D68F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051216-4711-49AB-AE35-E6562DF767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A4CFAF-53E0-4EDB-96B4-9DE5B7725AD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2812550-2F68-4506-AFB6-3504C35D02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2024-12-05T22:38:11Z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1066800.00000000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