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15-2017 Vintage (TCP)/Individual Year Trackers/2017 Vintage/Updates to 2017 Tracker/"/>
    </mc:Choice>
  </mc:AlternateContent>
  <xr:revisionPtr revIDLastSave="38" documentId="13_ncr:1_{DB548F8D-F79D-41C9-8400-CFFEF11B5332}" xr6:coauthVersionLast="47" xr6:coauthVersionMax="47" xr10:uidLastSave="{ABA18EA7-8746-401E-AA72-9BFA45E6A5BF}"/>
  <bookViews>
    <workbookView xWindow="-108" yWindow="-108" windowWidth="23256" windowHeight="14016" activeTab="1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Numbers!$A$1:$K$22</definedName>
    <definedName name="_xlnm.Print_Area" localSheetId="1">Percentage!$A$1:$K$22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7" i="1" s="1"/>
  <c r="K11" i="1"/>
  <c r="J16" i="1"/>
  <c r="I11" i="2"/>
  <c r="I12" i="2"/>
  <c r="I13" i="2"/>
  <c r="I14" i="2"/>
  <c r="I15" i="2"/>
  <c r="I16" i="2"/>
  <c r="I17" i="2"/>
  <c r="I10" i="2"/>
  <c r="L17" i="1"/>
  <c r="L17" i="2" s="1"/>
  <c r="K17" i="1"/>
  <c r="I17" i="1"/>
  <c r="H17" i="1"/>
  <c r="G17" i="1"/>
  <c r="F17" i="1"/>
  <c r="F17" i="2" s="1"/>
  <c r="E17" i="1"/>
  <c r="D17" i="1"/>
  <c r="C17" i="1"/>
  <c r="B17" i="1"/>
  <c r="F15" i="2"/>
  <c r="L9" i="2"/>
  <c r="L10" i="2"/>
  <c r="L11" i="2"/>
  <c r="L13" i="2"/>
  <c r="L14" i="2"/>
  <c r="L16" i="2"/>
  <c r="L8" i="2"/>
  <c r="A1" i="2"/>
  <c r="B2" i="2"/>
  <c r="A5" i="2"/>
  <c r="F8" i="2"/>
  <c r="G8" i="2"/>
  <c r="G17" i="2" s="1"/>
  <c r="I8" i="2"/>
  <c r="J8" i="2"/>
  <c r="K8" i="2"/>
  <c r="F9" i="2"/>
  <c r="G9" i="2"/>
  <c r="F10" i="2"/>
  <c r="G10" i="2"/>
  <c r="K10" i="2"/>
  <c r="F11" i="2"/>
  <c r="G11" i="2"/>
  <c r="H11" i="2"/>
  <c r="K11" i="2"/>
  <c r="F12" i="2"/>
  <c r="G12" i="2"/>
  <c r="J12" i="2"/>
  <c r="K12" i="2"/>
  <c r="F13" i="2"/>
  <c r="G13" i="2"/>
  <c r="J13" i="2"/>
  <c r="K13" i="2"/>
  <c r="F14" i="2"/>
  <c r="G14" i="2"/>
  <c r="J14" i="2"/>
  <c r="K14" i="2"/>
  <c r="G15" i="2"/>
  <c r="J15" i="2"/>
  <c r="K15" i="2"/>
  <c r="F16" i="2"/>
  <c r="G16" i="2"/>
  <c r="J16" i="2"/>
  <c r="K16" i="2"/>
  <c r="H17" i="2"/>
  <c r="J18" i="1"/>
  <c r="K17" i="2" l="1"/>
  <c r="J17" i="2"/>
</calcChain>
</file>

<file path=xl/sharedStrings.xml><?xml version="1.0" encoding="utf-8"?>
<sst xmlns="http://schemas.openxmlformats.org/spreadsheetml/2006/main" count="90" uniqueCount="40">
  <si>
    <r>
      <rPr>
        <b/>
        <sz val="12"/>
        <color indexed="8"/>
        <rFont val="Arial"/>
        <family val="2"/>
      </rPr>
      <t xml:space="preserve">Distribution of </t>
    </r>
    <r>
      <rPr>
        <b/>
        <sz val="12"/>
        <color indexed="8"/>
        <rFont val="Arial"/>
        <family val="2"/>
      </rPr>
      <t>2017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</si>
  <si>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</si>
  <si>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</si>
  <si>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2017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</si>
  <si>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</si>
  <si>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</si>
  <si>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First Control Period Interim Adjustment</t>
    </r>
    <r>
      <rPr>
        <b/>
        <vertAlign val="superscript"/>
        <sz val="11"/>
        <color indexed="9"/>
        <rFont val="Calibri"/>
        <family val="2"/>
      </rPr>
      <t>1</t>
    </r>
  </si>
  <si>
    <r>
      <t>Second Control Period Interim Adjustment</t>
    </r>
    <r>
      <rPr>
        <b/>
        <vertAlign val="superscript"/>
        <sz val="11"/>
        <color indexed="9"/>
        <rFont val="Calibri"/>
        <family val="2"/>
      </rPr>
      <t>2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</si>
  <si>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 xml:space="preserve">1,2  </t>
    </r>
  </si>
  <si>
    <t>Sold at Auction</t>
  </si>
  <si>
    <t>Sold Cost Containment Reserve (CCR) Allowances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</si>
  <si>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</si>
  <si>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</si>
  <si>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</si>
  <si>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</si>
  <si>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</si>
  <si>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</si>
  <si>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</si>
  <si>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</si>
  <si>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</si>
  <si>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</si>
  <si>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Massachusetts</t>
  </si>
  <si>
    <t>New Hampshire</t>
  </si>
  <si>
    <t>New York</t>
  </si>
  <si>
    <t>Rhode Island</t>
  </si>
  <si>
    <t>Vermont</t>
  </si>
  <si>
    <t>Total</t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</si>
  <si>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</si>
  <si>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2017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>First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2017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first control period allowances (allocation year 2009, 2010, &amp; 2011), divided over the 2014-2020 period.
</t>
    </r>
    <r>
      <rPr>
        <b/>
        <sz val="10"/>
        <color indexed="8"/>
        <rFont val="Arial"/>
        <family val="2"/>
      </rPr>
      <t>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2017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and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are in addition to the total quantity of 2012 and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emissions, divided over the 2015-2020 period.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2017.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</si>
  <si>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</si>
  <si>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</si>
  <si>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</si>
  <si>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</si>
  <si>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t>TBD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</si>
  <si>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2017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>First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2017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first control period allowances (allocation year 2009, 2010, &amp; 2011), divided over the 2014-2020 period.
</t>
    </r>
    <r>
      <rPr>
        <b/>
        <sz val="10"/>
        <color indexed="8"/>
        <rFont val="Arial"/>
        <family val="2"/>
      </rPr>
      <t>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2017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and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are in addition to the total quantity of 2012 and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emissions, divided over the 2015-2020 period.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2017.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</si>
  <si>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</si>
  <si>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</si>
  <si>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vertAlign val="superscript"/>
        <sz val="9.5"/>
        <rFont val="Arial"/>
        <family val="2"/>
      </rPr>
      <t>1</t>
    </r>
    <r>
      <rPr>
        <sz val="9.5"/>
        <rFont val="Arial"/>
        <family val="2"/>
      </rPr>
      <t xml:space="preserve"> On January 13, 2014, the states announced the First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</si>
  <si>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vertAlign val="superscript"/>
        <sz val="9.5"/>
        <rFont val="Arial"/>
        <family val="2"/>
      </rPr>
      <t xml:space="preserve">2 </t>
    </r>
    <r>
      <rPr>
        <sz val="9.5"/>
        <rFont val="Arial"/>
        <family val="2"/>
      </rPr>
      <t xml:space="preserve">On March 17, 2014, the states announced the Second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</si>
  <si>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b/>
        <sz val="10"/>
        <rFont val="Arial"/>
        <family val="2"/>
      </rPr>
      <t>Transferred from State Set-Aside Accounts: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theme="10"/>
        <rFont val="Arial"/>
        <family val="2"/>
      </rPr>
      <t xml:space="preserve"> https://www.rggi.org/sites/default/files/Uploads/Allowance-Tracking/States_Set-Aside_Accounts.pdf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</si>
</sst>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18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 applyAlignment="1">
      <alignment wrapText="1"/>
    </xf>
    <xf numFmtId="0" fontId="22" fillId="2" borderId="0" xfId="0" applyFont="1" applyFill="1"/>
    <xf numFmtId="0" fontId="23" fillId="2" borderId="0" xfId="0" applyFont="1" applyFill="1" applyAlignment="1">
      <alignment wrapText="1"/>
    </xf>
    <xf numFmtId="14" fontId="22" fillId="2" borderId="0" xfId="0" applyNumberFormat="1" applyFont="1" applyFill="1" applyAlignment="1">
      <alignment horizontal="left" wrapText="1"/>
    </xf>
    <xf numFmtId="0" fontId="22" fillId="2" borderId="0" xfId="0" applyFont="1" applyFill="1" applyAlignment="1">
      <alignment wrapText="1"/>
    </xf>
    <xf numFmtId="0" fontId="0" fillId="2" borderId="0" xfId="0" applyFill="1"/>
    <xf numFmtId="0" fontId="21" fillId="2" borderId="0" xfId="0" applyFont="1" applyFill="1"/>
    <xf numFmtId="165" fontId="21" fillId="2" borderId="0" xfId="0" applyNumberFormat="1" applyFont="1" applyFill="1" applyAlignment="1">
      <alignment wrapText="1"/>
    </xf>
    <xf numFmtId="0" fontId="21" fillId="2" borderId="0" xfId="0" applyFont="1" applyFill="1" applyAlignment="1">
      <alignment wrapText="1"/>
    </xf>
    <xf numFmtId="164" fontId="18" fillId="2" borderId="1" xfId="1" applyFont="1" applyFill="1" applyBorder="1" applyAlignment="1">
      <alignment horizontal="right"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21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4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4" fontId="18" fillId="2" borderId="0" xfId="1" applyFont="1" applyFill="1" applyAlignment="1">
      <alignment horizontal="left" wrapText="1"/>
    </xf>
    <xf numFmtId="165" fontId="18" fillId="2" borderId="1" xfId="1" applyNumberFormat="1" applyFont="1" applyFill="1" applyBorder="1" applyAlignment="1">
      <alignment wrapText="1"/>
    </xf>
    <xf numFmtId="10" fontId="18" fillId="2" borderId="1" xfId="4" applyNumberFormat="1" applyFont="1" applyFill="1" applyBorder="1" applyAlignment="1">
      <alignment wrapText="1"/>
    </xf>
    <xf numFmtId="3" fontId="18" fillId="2" borderId="1" xfId="1" applyNumberFormat="1" applyFont="1" applyFill="1" applyBorder="1" applyAlignment="1">
      <alignment wrapText="1"/>
    </xf>
    <xf numFmtId="10" fontId="18" fillId="2" borderId="1" xfId="1" applyNumberFormat="1" applyFont="1" applyFill="1" applyBorder="1" applyAlignment="1">
      <alignment wrapText="1"/>
    </xf>
    <xf numFmtId="3" fontId="18" fillId="2" borderId="1" xfId="1" applyNumberFormat="1" applyFont="1" applyFill="1" applyBorder="1" applyAlignment="1">
      <alignment horizontal="right" wrapText="1"/>
    </xf>
    <xf numFmtId="0" fontId="21" fillId="2" borderId="2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5" fontId="21" fillId="2" borderId="4" xfId="1" applyNumberFormat="1" applyFont="1" applyFill="1" applyBorder="1" applyAlignment="1">
      <alignment wrapText="1"/>
    </xf>
    <xf numFmtId="37" fontId="21" fillId="2" borderId="4" xfId="1" applyNumberFormat="1" applyFont="1" applyFill="1" applyBorder="1" applyAlignment="1">
      <alignment wrapText="1"/>
    </xf>
    <xf numFmtId="10" fontId="18" fillId="2" borderId="1" xfId="4" applyNumberFormat="1" applyFont="1" applyFill="1" applyBorder="1" applyAlignment="1">
      <alignment horizontal="right" wrapText="1"/>
    </xf>
    <xf numFmtId="10" fontId="21" fillId="2" borderId="4" xfId="4" applyNumberFormat="1" applyFont="1" applyFill="1" applyBorder="1" applyAlignment="1">
      <alignment wrapText="1"/>
    </xf>
    <xf numFmtId="3" fontId="21" fillId="2" borderId="4" xfId="1" applyNumberFormat="1" applyFont="1" applyFill="1" applyBorder="1" applyAlignment="1">
      <alignment wrapText="1"/>
    </xf>
    <xf numFmtId="10" fontId="21" fillId="2" borderId="4" xfId="1" applyNumberFormat="1" applyFont="1" applyFill="1" applyBorder="1" applyAlignment="1">
      <alignment wrapText="1"/>
    </xf>
    <xf numFmtId="10" fontId="21" fillId="2" borderId="4" xfId="4" applyNumberFormat="1" applyFont="1" applyFill="1" applyBorder="1" applyAlignment="1">
      <alignment horizontal="right" wrapText="1"/>
    </xf>
    <xf numFmtId="37" fontId="18" fillId="2" borderId="1" xfId="1" applyNumberFormat="1" applyFont="1" applyFill="1" applyBorder="1" applyAlignment="1">
      <alignment wrapText="1"/>
    </xf>
    <xf numFmtId="37" fontId="18" fillId="0" borderId="1" xfId="1" applyNumberFormat="1" applyFont="1" applyBorder="1"/>
    <xf numFmtId="37" fontId="26" fillId="2" borderId="1" xfId="1" applyNumberFormat="1" applyFont="1" applyFill="1" applyBorder="1" applyAlignment="1">
      <alignment wrapText="1"/>
    </xf>
    <xf numFmtId="37" fontId="26" fillId="2" borderId="1" xfId="1" applyNumberFormat="1" applyFont="1" applyFill="1" applyBorder="1" applyAlignment="1">
      <alignment horizontal="right" wrapText="1"/>
    </xf>
    <xf numFmtId="37" fontId="26" fillId="2" borderId="1" xfId="1" applyNumberFormat="1" applyFont="1" applyFill="1" applyBorder="1" applyAlignment="1">
      <alignment horizontal="right" vertical="center" wrapText="1"/>
    </xf>
    <xf numFmtId="37" fontId="18" fillId="2" borderId="5" xfId="1" applyNumberFormat="1" applyFont="1" applyFill="1" applyBorder="1" applyAlignment="1">
      <alignment horizontal="right" vertical="center" wrapText="1"/>
    </xf>
    <xf numFmtId="37" fontId="26" fillId="0" borderId="1" xfId="1" applyNumberFormat="1" applyFont="1" applyFill="1" applyBorder="1" applyAlignment="1">
      <alignment horizontal="right" vertical="center" wrapText="1"/>
    </xf>
    <xf numFmtId="37" fontId="18" fillId="2" borderId="1" xfId="1" applyNumberFormat="1" applyFont="1" applyFill="1" applyBorder="1" applyAlignment="1">
      <alignment horizontal="right" wrapText="1"/>
    </xf>
    <xf numFmtId="37" fontId="18" fillId="0" borderId="1" xfId="1" applyNumberFormat="1" applyFont="1" applyFill="1" applyBorder="1" applyAlignment="1">
      <alignment horizontal="right" vertical="center"/>
    </xf>
    <xf numFmtId="37" fontId="18" fillId="0" borderId="1" xfId="1" applyNumberFormat="1" applyFont="1" applyFill="1" applyBorder="1" applyAlignment="1">
      <alignment wrapText="1"/>
    </xf>
    <xf numFmtId="37" fontId="18" fillId="2" borderId="1" xfId="1" applyNumberFormat="1" applyFont="1" applyFill="1" applyBorder="1" applyAlignment="1">
      <alignment horizontal="right" vertical="center" wrapText="1"/>
    </xf>
    <xf numFmtId="165" fontId="18" fillId="2" borderId="0" xfId="1" applyNumberFormat="1" applyFont="1" applyFill="1" applyAlignment="1">
      <alignment horizontal="left" wrapText="1"/>
    </xf>
    <xf numFmtId="165" fontId="18" fillId="2" borderId="5" xfId="1" applyNumberFormat="1" applyFont="1" applyFill="1" applyBorder="1" applyAlignment="1">
      <alignment horizontal="right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37" fontId="21" fillId="2" borderId="6" xfId="1" applyNumberFormat="1" applyFont="1" applyFill="1" applyBorder="1" applyAlignment="1">
      <alignment wrapText="1"/>
    </xf>
    <xf numFmtId="3" fontId="18" fillId="2" borderId="5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37" fontId="0" fillId="2" borderId="0" xfId="0" applyNumberFormat="1" applyFill="1" applyAlignment="1">
      <alignment horizontal="left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9" fillId="2" borderId="14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left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30" fillId="2" borderId="19" xfId="2" applyFont="1" applyFill="1" applyBorder="1" applyAlignment="1" applyProtection="1">
      <alignment horizontal="left" vertical="center" wrapText="1"/>
    </xf>
    <xf numFmtId="0" fontId="30" fillId="2" borderId="0" xfId="2" applyFont="1" applyFill="1" applyBorder="1" applyAlignment="1" applyProtection="1">
      <alignment horizontal="left" vertical="center" wrapText="1"/>
    </xf>
    <xf numFmtId="0" fontId="30" fillId="2" borderId="20" xfId="2" applyFont="1" applyFill="1" applyBorder="1" applyAlignment="1" applyProtection="1">
      <alignment horizontal="left" vertical="center" wrapText="1"/>
    </xf>
    <xf numFmtId="0" fontId="29" fillId="2" borderId="19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20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7" fillId="2" borderId="0" xfId="2" applyFont="1" applyFill="1" applyBorder="1" applyAlignment="1" applyProtection="1">
      <alignment horizontal="left" vertical="center" wrapText="1"/>
    </xf>
    <xf numFmtId="0" fontId="20" fillId="2" borderId="0" xfId="2" applyFill="1" applyBorder="1" applyAlignment="1" applyProtection="1">
      <alignment horizontal="left" vertical="center" wrapText="1"/>
    </xf>
    <xf numFmtId="0" fontId="27" fillId="2" borderId="14" xfId="2" applyFont="1" applyFill="1" applyBorder="1" applyAlignment="1" applyProtection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1009202</xdr:colOff>
      <xdr:row>0</xdr:row>
      <xdr:rowOff>1431813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DC7486-B271-446A-BD68-7608A4DE5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16353" cy="1435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959224</xdr:colOff>
      <xdr:row>0</xdr:row>
      <xdr:rowOff>1341226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89159E-5024-4420-A740-E5321EF81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9170894" cy="134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rggi.org/program-overview-and-design/element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hyperlink" Target="https://www.rggi.org/sites/default/files/Uploads/Allowance-Tracking/States_Set-Aside_Accounts.pdf" TargetMode="External"/><Relationship Id="rId5" Type="http://schemas.openxmlformats.org/officeDocument/2006/relationships/hyperlink" Target="http://rggi.org/docs/CO2AuctionsTrackingOffsets/Allocation/States_Set-Aside_Accounts.pdf" TargetMode="External"/><Relationship Id="rId4" Type="http://schemas.openxmlformats.org/officeDocument/2006/relationships/hyperlink" Target="https://www.rggi.org/program-overview-and-design/element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rggi.org/program-overview-and-design/element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hyperlink" Target="https://www.rggi.org/sites/default/files/Uploads/Allowance-Tracking/States_Set-Aside_Accounts.pdf" TargetMode="External"/><Relationship Id="rId5" Type="http://schemas.openxmlformats.org/officeDocument/2006/relationships/hyperlink" Target="http://rggi.org/docs/CO2AuctionsTrackingOffsets/Allocation/States_Set-Aside_Accounts.pdf" TargetMode="External"/><Relationship Id="rId4" Type="http://schemas.openxmlformats.org/officeDocument/2006/relationships/hyperlink" Target="https://www.rggi.org/program-overview-and-design/ele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10" zoomScale="85" zoomScaleNormal="85" zoomScaleSheetLayoutView="85" workbookViewId="0">
      <selection activeCell="A23" sqref="A23:L23"/>
    </sheetView>
  </sheetViews>
  <sheetFormatPr defaultColWidth="9.109375" defaultRowHeight="14.4" x14ac:dyDescent="0.3"/>
  <cols>
    <col min="1" max="1" width="16.6640625" style="1" customWidth="1"/>
    <col min="2" max="10" width="15.88671875" style="1" customWidth="1"/>
    <col min="11" max="11" width="13.6640625" style="1" customWidth="1"/>
    <col min="12" max="12" width="13.6640625" style="1" bestFit="1" customWidth="1"/>
    <col min="13" max="13" width="11.44140625" style="1" customWidth="1"/>
    <col min="14" max="14" width="14.44140625" style="1" customWidth="1"/>
    <col min="15" max="16384" width="9.109375" style="1"/>
  </cols>
  <sheetData>
    <row r="1" spans="1:15" s="6" customFormat="1" ht="131.25" customHeight="1" x14ac:dyDescent="0.4">
      <c r="A1" s="11" t="s">
        <v>0</v>
      </c>
      <c r="B1" s="2"/>
      <c r="C1" s="2"/>
      <c r="D1" s="2"/>
      <c r="E1" s="2"/>
      <c r="F1" s="2"/>
      <c r="G1" s="2"/>
      <c r="H1" s="2"/>
      <c r="I1" s="2"/>
    </row>
    <row r="2" spans="1:15" x14ac:dyDescent="0.3">
      <c r="A2" s="3" t="s">
        <v>1</v>
      </c>
      <c r="B2" s="16">
        <v>45194</v>
      </c>
      <c r="C2" s="4"/>
      <c r="D2" s="4"/>
      <c r="E2" s="5"/>
      <c r="F2" s="5"/>
      <c r="G2" s="5"/>
      <c r="H2" s="5"/>
      <c r="I2" s="5"/>
    </row>
    <row r="3" spans="1:15" ht="18" customHeight="1" x14ac:dyDescent="0.3">
      <c r="A3" s="55" t="s">
        <v>2</v>
      </c>
      <c r="B3" s="55"/>
      <c r="C3" s="55"/>
      <c r="D3" s="55"/>
      <c r="E3" s="55"/>
      <c r="F3" s="55"/>
      <c r="G3" s="55"/>
      <c r="H3" s="55"/>
      <c r="I3" s="55"/>
    </row>
    <row r="4" spans="1:15" ht="6.75" customHeight="1" thickBot="1" x14ac:dyDescent="0.35">
      <c r="A4" s="5"/>
      <c r="B4" s="5"/>
      <c r="C4" s="5"/>
      <c r="D4" s="5"/>
      <c r="E4" s="5"/>
      <c r="F4" s="5"/>
      <c r="G4" s="5"/>
      <c r="H4" s="5"/>
      <c r="I4" s="5"/>
    </row>
    <row r="5" spans="1:15" ht="21.75" customHeight="1" thickBo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15" ht="25.5" customHeight="1" x14ac:dyDescent="0.3">
      <c r="A6" s="73" t="s">
        <v>4</v>
      </c>
      <c r="B6" s="56" t="s">
        <v>5</v>
      </c>
      <c r="C6" s="56" t="s">
        <v>6</v>
      </c>
      <c r="D6" s="56" t="s">
        <v>7</v>
      </c>
      <c r="E6" s="56" t="s">
        <v>8</v>
      </c>
      <c r="F6" s="56" t="s">
        <v>9</v>
      </c>
      <c r="G6" s="56" t="s">
        <v>10</v>
      </c>
      <c r="H6" s="56" t="s">
        <v>11</v>
      </c>
      <c r="I6" s="56" t="s">
        <v>12</v>
      </c>
      <c r="J6" s="56" t="s">
        <v>13</v>
      </c>
      <c r="K6" s="56" t="s">
        <v>14</v>
      </c>
      <c r="L6" s="75" t="s">
        <v>15</v>
      </c>
    </row>
    <row r="7" spans="1:15" ht="36.75" customHeight="1" x14ac:dyDescent="0.3">
      <c r="A7" s="74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</row>
    <row r="8" spans="1:15" s="12" customFormat="1" ht="17.25" customHeight="1" x14ac:dyDescent="0.3">
      <c r="A8" s="25" t="s">
        <v>16</v>
      </c>
      <c r="B8" s="34">
        <v>5460958</v>
      </c>
      <c r="C8" s="34">
        <v>531969</v>
      </c>
      <c r="D8" s="34">
        <v>886894</v>
      </c>
      <c r="E8" s="34">
        <v>4042095</v>
      </c>
      <c r="F8" s="35">
        <v>3933639</v>
      </c>
      <c r="G8" s="36">
        <v>0</v>
      </c>
      <c r="H8" s="37" t="s">
        <v>17</v>
      </c>
      <c r="I8" s="36">
        <v>47825</v>
      </c>
      <c r="J8" s="38">
        <v>0</v>
      </c>
      <c r="K8" s="34">
        <v>60631</v>
      </c>
      <c r="L8" s="39">
        <v>0</v>
      </c>
      <c r="M8" s="14"/>
      <c r="N8" s="17"/>
    </row>
    <row r="9" spans="1:15" s="12" customFormat="1" ht="17.25" customHeight="1" x14ac:dyDescent="0.3">
      <c r="A9" s="23" t="s">
        <v>18</v>
      </c>
      <c r="B9" s="34">
        <v>3860079</v>
      </c>
      <c r="C9" s="34">
        <v>375603</v>
      </c>
      <c r="D9" s="34">
        <v>626202</v>
      </c>
      <c r="E9" s="34">
        <v>2858274</v>
      </c>
      <c r="F9" s="35">
        <v>2858274</v>
      </c>
      <c r="G9" s="36">
        <v>0</v>
      </c>
      <c r="H9" s="37" t="s">
        <v>17</v>
      </c>
      <c r="I9" s="37" t="s">
        <v>17</v>
      </c>
      <c r="J9" s="40" t="s">
        <v>17</v>
      </c>
      <c r="K9" s="41" t="s">
        <v>17</v>
      </c>
      <c r="L9" s="39">
        <v>0</v>
      </c>
      <c r="M9" s="14"/>
      <c r="N9" s="17"/>
    </row>
    <row r="10" spans="1:15" s="12" customFormat="1" ht="17.25" customHeight="1" x14ac:dyDescent="0.3">
      <c r="A10" s="24" t="s">
        <v>19</v>
      </c>
      <c r="B10" s="34">
        <v>3037550</v>
      </c>
      <c r="C10" s="34">
        <v>295567</v>
      </c>
      <c r="D10" s="34">
        <v>492767</v>
      </c>
      <c r="E10" s="34">
        <v>2249216</v>
      </c>
      <c r="F10" s="35">
        <v>2148719</v>
      </c>
      <c r="G10" s="36">
        <v>0</v>
      </c>
      <c r="H10" s="37" t="s">
        <v>17</v>
      </c>
      <c r="I10" s="36">
        <v>100388</v>
      </c>
      <c r="J10" s="40">
        <v>0</v>
      </c>
      <c r="K10" s="34">
        <v>109</v>
      </c>
      <c r="L10" s="39">
        <v>0</v>
      </c>
      <c r="M10" s="14"/>
      <c r="N10" s="17"/>
    </row>
    <row r="11" spans="1:15" s="12" customFormat="1" ht="17.25" customHeight="1" x14ac:dyDescent="0.3">
      <c r="A11" s="23" t="s">
        <v>20</v>
      </c>
      <c r="B11" s="34">
        <v>19149790</v>
      </c>
      <c r="C11" s="34">
        <v>1863361</v>
      </c>
      <c r="D11" s="34">
        <v>3106578</v>
      </c>
      <c r="E11" s="34">
        <v>14179851</v>
      </c>
      <c r="F11" s="35">
        <v>11893886</v>
      </c>
      <c r="G11" s="36">
        <v>0</v>
      </c>
      <c r="H11" s="36">
        <v>1600000</v>
      </c>
      <c r="I11" s="36">
        <v>34857</v>
      </c>
      <c r="J11" s="42">
        <f>651108-454867-196241</f>
        <v>0</v>
      </c>
      <c r="K11" s="34">
        <f>454867+196241</f>
        <v>651108</v>
      </c>
      <c r="L11" s="39">
        <v>16003</v>
      </c>
      <c r="M11" s="14"/>
      <c r="N11" s="50"/>
      <c r="O11" s="51"/>
    </row>
    <row r="12" spans="1:15" s="12" customFormat="1" ht="17.25" customHeight="1" x14ac:dyDescent="0.3">
      <c r="A12" s="25" t="s">
        <v>21</v>
      </c>
      <c r="B12" s="34">
        <v>13612882</v>
      </c>
      <c r="C12" s="34">
        <v>1324595</v>
      </c>
      <c r="D12" s="34">
        <v>2208353</v>
      </c>
      <c r="E12" s="34">
        <v>10079934</v>
      </c>
      <c r="F12" s="35">
        <v>10062297</v>
      </c>
      <c r="G12" s="36">
        <v>0</v>
      </c>
      <c r="H12" s="37" t="s">
        <v>17</v>
      </c>
      <c r="I12" s="36">
        <v>0</v>
      </c>
      <c r="J12" s="38">
        <v>0</v>
      </c>
      <c r="K12" s="34">
        <v>17637</v>
      </c>
      <c r="L12" s="39">
        <v>0</v>
      </c>
      <c r="M12" s="14"/>
      <c r="N12" s="17"/>
    </row>
    <row r="13" spans="1:15" s="12" customFormat="1" ht="17.25" customHeight="1" x14ac:dyDescent="0.3">
      <c r="A13" s="23" t="s">
        <v>22</v>
      </c>
      <c r="B13" s="34">
        <v>4401665</v>
      </c>
      <c r="C13" s="34">
        <v>428302</v>
      </c>
      <c r="D13" s="34">
        <v>714061</v>
      </c>
      <c r="E13" s="34">
        <v>3259302</v>
      </c>
      <c r="F13" s="35">
        <v>3259173</v>
      </c>
      <c r="G13" s="36">
        <v>0</v>
      </c>
      <c r="H13" s="37" t="s">
        <v>17</v>
      </c>
      <c r="I13" s="36">
        <v>0</v>
      </c>
      <c r="J13" s="38">
        <v>0</v>
      </c>
      <c r="K13" s="43">
        <v>129</v>
      </c>
      <c r="L13" s="39">
        <v>0</v>
      </c>
      <c r="M13" s="14"/>
      <c r="N13" s="17"/>
    </row>
    <row r="14" spans="1:15" s="12" customFormat="1" ht="17.25" customHeight="1" x14ac:dyDescent="0.3">
      <c r="A14" s="23" t="s">
        <v>23</v>
      </c>
      <c r="B14" s="34">
        <v>32837536</v>
      </c>
      <c r="C14" s="34">
        <v>3195240</v>
      </c>
      <c r="D14" s="34">
        <v>5327076</v>
      </c>
      <c r="E14" s="34">
        <v>24315220</v>
      </c>
      <c r="F14" s="35">
        <v>22115220</v>
      </c>
      <c r="G14" s="36">
        <v>0</v>
      </c>
      <c r="H14" s="37" t="s">
        <v>17</v>
      </c>
      <c r="I14" s="36">
        <v>1500000</v>
      </c>
      <c r="J14" s="38">
        <v>0</v>
      </c>
      <c r="K14" s="34">
        <v>700000</v>
      </c>
      <c r="L14" s="39">
        <v>0</v>
      </c>
      <c r="M14" s="14"/>
      <c r="N14" s="17"/>
    </row>
    <row r="15" spans="1:15" s="12" customFormat="1" ht="17.25" customHeight="1" x14ac:dyDescent="0.3">
      <c r="A15" s="23" t="s">
        <v>24</v>
      </c>
      <c r="B15" s="34">
        <v>1357826</v>
      </c>
      <c r="C15" s="34">
        <v>132122</v>
      </c>
      <c r="D15" s="34">
        <v>220273</v>
      </c>
      <c r="E15" s="34">
        <v>1005431</v>
      </c>
      <c r="F15" s="35">
        <v>1005075</v>
      </c>
      <c r="G15" s="36">
        <v>0</v>
      </c>
      <c r="H15" s="37" t="s">
        <v>17</v>
      </c>
      <c r="I15" s="36">
        <v>0</v>
      </c>
      <c r="J15" s="44">
        <v>0</v>
      </c>
      <c r="K15" s="34">
        <v>356</v>
      </c>
      <c r="L15" s="39">
        <v>0</v>
      </c>
      <c r="M15" s="14"/>
      <c r="N15" s="17"/>
    </row>
    <row r="16" spans="1:15" s="12" customFormat="1" ht="17.25" customHeight="1" x14ac:dyDescent="0.3">
      <c r="A16" s="23" t="s">
        <v>25</v>
      </c>
      <c r="B16" s="34">
        <v>625917</v>
      </c>
      <c r="C16" s="34">
        <v>60905</v>
      </c>
      <c r="D16" s="34">
        <v>101540</v>
      </c>
      <c r="E16" s="34">
        <v>463472</v>
      </c>
      <c r="F16" s="35">
        <v>458837</v>
      </c>
      <c r="G16" s="36">
        <v>0</v>
      </c>
      <c r="H16" s="37" t="s">
        <v>17</v>
      </c>
      <c r="I16" s="36">
        <v>0</v>
      </c>
      <c r="J16" s="44">
        <f>4635-1000</f>
        <v>3635</v>
      </c>
      <c r="K16" s="34">
        <v>1000</v>
      </c>
      <c r="L16" s="39">
        <v>0</v>
      </c>
      <c r="M16" s="14"/>
      <c r="N16" s="17"/>
    </row>
    <row r="17" spans="1:14" s="13" customFormat="1" ht="17.25" customHeight="1" thickBot="1" x14ac:dyDescent="0.35">
      <c r="A17" s="26" t="s">
        <v>26</v>
      </c>
      <c r="B17" s="28">
        <f>SUM(B8:B16)</f>
        <v>84344203</v>
      </c>
      <c r="C17" s="28">
        <f t="shared" ref="C17:L17" si="0">SUM(C8:C16)</f>
        <v>8207664</v>
      </c>
      <c r="D17" s="28">
        <f t="shared" si="0"/>
        <v>13683744</v>
      </c>
      <c r="E17" s="28">
        <f t="shared" si="0"/>
        <v>62452795</v>
      </c>
      <c r="F17" s="28">
        <f t="shared" si="0"/>
        <v>57735120</v>
      </c>
      <c r="G17" s="28">
        <f t="shared" si="0"/>
        <v>0</v>
      </c>
      <c r="H17" s="28">
        <f t="shared" si="0"/>
        <v>1600000</v>
      </c>
      <c r="I17" s="28">
        <f t="shared" si="0"/>
        <v>1683070</v>
      </c>
      <c r="J17" s="28">
        <f t="shared" si="0"/>
        <v>3635</v>
      </c>
      <c r="K17" s="28">
        <f t="shared" si="0"/>
        <v>1430970</v>
      </c>
      <c r="L17" s="48">
        <f t="shared" si="0"/>
        <v>16003</v>
      </c>
      <c r="M17" s="14"/>
      <c r="N17" s="45"/>
    </row>
    <row r="18" spans="1:14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8"/>
      <c r="J18" s="14">
        <f>B18-Percentage!B18</f>
        <v>0</v>
      </c>
    </row>
    <row r="19" spans="1:14" s="15" customFormat="1" ht="16.5" customHeight="1" x14ac:dyDescent="0.25">
      <c r="A19" s="77" t="s">
        <v>37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4" s="15" customFormat="1" ht="19.5" customHeight="1" thickBot="1" x14ac:dyDescent="0.3">
      <c r="A20" s="79" t="s">
        <v>38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4" ht="22.5" customHeight="1" x14ac:dyDescent="0.3">
      <c r="A21" s="61" t="s">
        <v>27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</row>
    <row r="22" spans="1:14" ht="134.25" customHeight="1" x14ac:dyDescent="0.3">
      <c r="A22" s="64" t="s">
        <v>28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6"/>
    </row>
    <row r="23" spans="1:14" ht="27" customHeight="1" x14ac:dyDescent="0.3">
      <c r="A23" s="67" t="s">
        <v>39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9"/>
    </row>
    <row r="24" spans="1:14" ht="16.5" customHeight="1" x14ac:dyDescent="0.3">
      <c r="A24" s="70" t="s">
        <v>29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</row>
    <row r="25" spans="1:14" ht="17.25" customHeight="1" x14ac:dyDescent="0.3">
      <c r="A25" s="64" t="s">
        <v>30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6"/>
    </row>
    <row r="26" spans="1:14" ht="17.25" customHeight="1" thickBot="1" x14ac:dyDescent="0.35">
      <c r="A26" s="58" t="s">
        <v>31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</row>
  </sheetData>
  <mergeCells count="22">
    <mergeCell ref="A26:L26"/>
    <mergeCell ref="J6:J7"/>
    <mergeCell ref="A21:L21"/>
    <mergeCell ref="A22:L22"/>
    <mergeCell ref="A23:L23"/>
    <mergeCell ref="A24:L24"/>
    <mergeCell ref="A25:L25"/>
    <mergeCell ref="G6:G7"/>
    <mergeCell ref="C6:C7"/>
    <mergeCell ref="B6:B7"/>
    <mergeCell ref="K6:K7"/>
    <mergeCell ref="A6:A7"/>
    <mergeCell ref="L6:L7"/>
    <mergeCell ref="A19:L19"/>
    <mergeCell ref="A20:L20"/>
    <mergeCell ref="A5:L5"/>
    <mergeCell ref="A3:I3"/>
    <mergeCell ref="F6:F7"/>
    <mergeCell ref="E6:E7"/>
    <mergeCell ref="D6:D7"/>
    <mergeCell ref="I6:I7"/>
    <mergeCell ref="H6:H7"/>
  </mergeCells>
  <hyperlinks>
    <hyperlink ref="A19:J19" r:id="rId1" display="1On January 13, 2014, the states announced the First Control Period Interim Adjustment for Banked Allowances (FCPIABA). Additional information available at http://www.rggi.org/design" xr:uid="{00000000-0004-0000-0000-000000000000}"/>
    <hyperlink ref="A20:J20" r:id="rId2" display="2On March 17, 2014, the states announced the Second Control Period Interim Adjustment for Banked Allowances (SCPIABA). Additional information available at http://www.rggi.org/design" xr:uid="{00000000-0004-0000-0000-000001000000}"/>
    <hyperlink ref="A19:L19" r:id="rId3" display="1 On January 13, 2014, the states announced the First Control Period Interim Adjustment for Banked Allowances (FCPIABA). Additional information available at https://www.rggi.org/program-overview-and-design/elements" xr:uid="{942EF1BC-A35E-4CEE-AA4C-09932E3E74E1}"/>
    <hyperlink ref="A20:L20" r:id="rId4" display="2 On March 17, 2014, the states announced the Second Control Period Interim Adjustment for Banked Allowances (SCPIABA). Additional information available at https://www.rggi.org/program-overview-and-design/elements" xr:uid="{5D5F2D05-0F90-4B5E-BC58-10BCB4D9CF11}"/>
    <hyperlink ref="A23:K23" r:id="rId5" display="Transferred from State Set-Aside Accounts: Total number of CO2 allowances that have been distributed directly from state accounts to date. For more information on state set-aside accounts, please see: http://rggi.org/docs/CO2AuctionsTrackingOffsets/Alloca" xr:uid="{5B92509A-0337-42CB-AB31-B61245931E17}"/>
    <hyperlink ref="A23:L23" r:id="rId6" display="Transferred from State Set-Aside Accounts: Portion of CO2 allowances that have been distributed directly from state accounts to date. For more information on state set-aside accounts, please see: https://www.rggi.org/sites/default/files/Uploads/Allowance-Tracking/States_Set-Aside_Accounts.pdf" xr:uid="{39B251F9-E139-4BFE-A8E0-C58A59ABEAC8}"/>
  </hyperlinks>
  <printOptions horizontalCentered="1" verticalCentered="1"/>
  <pageMargins left="0.5" right="0.5" top="0.5" bottom="0.5" header="0.3" footer="0.3"/>
  <pageSetup scale="68" orientation="landscape" r:id="rId7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tabSelected="1" topLeftCell="A7" zoomScale="85" zoomScaleNormal="85" zoomScaleSheetLayoutView="85" workbookViewId="0">
      <selection activeCell="N22" sqref="N22"/>
    </sheetView>
  </sheetViews>
  <sheetFormatPr defaultColWidth="9.109375" defaultRowHeight="14.4" x14ac:dyDescent="0.3"/>
  <cols>
    <col min="1" max="1" width="15.33203125" style="1" customWidth="1"/>
    <col min="2" max="2" width="14.88671875" style="1" customWidth="1"/>
    <col min="3" max="4" width="15.88671875" style="1" customWidth="1"/>
    <col min="5" max="5" width="14.88671875" style="1" customWidth="1"/>
    <col min="6" max="6" width="14.33203125" style="1" customWidth="1"/>
    <col min="7" max="7" width="15.88671875" style="1" customWidth="1"/>
    <col min="8" max="8" width="12.44140625" style="1" customWidth="1"/>
    <col min="9" max="10" width="15.88671875" style="1" customWidth="1"/>
    <col min="11" max="11" width="11.44140625" style="1" customWidth="1"/>
    <col min="12" max="12" width="11.6640625" style="1" customWidth="1"/>
    <col min="13" max="14" width="9.109375" style="1"/>
    <col min="15" max="15" width="11" style="1" bestFit="1" customWidth="1"/>
    <col min="16" max="16384" width="9.109375" style="1"/>
  </cols>
  <sheetData>
    <row r="1" spans="1:18" s="6" customFormat="1" ht="120.75" customHeight="1" x14ac:dyDescent="0.3">
      <c r="A1" s="11" t="str">
        <f>Numbers!A1</f>
        <v>Distribution of 2017 CO2 Allowances</v>
      </c>
      <c r="B1" s="2"/>
      <c r="C1" s="2"/>
      <c r="D1" s="2"/>
      <c r="E1" s="2"/>
      <c r="F1" s="2"/>
      <c r="G1" s="2"/>
      <c r="H1" s="2"/>
      <c r="I1" s="2"/>
      <c r="J1" s="2"/>
    </row>
    <row r="2" spans="1:18" x14ac:dyDescent="0.3">
      <c r="A2" s="3" t="s">
        <v>1</v>
      </c>
      <c r="B2" s="16">
        <f>Numbers!B2</f>
        <v>45194</v>
      </c>
      <c r="C2" s="4"/>
      <c r="D2" s="4"/>
      <c r="E2" s="4"/>
      <c r="F2" s="5"/>
      <c r="G2" s="5"/>
      <c r="H2" s="5"/>
      <c r="I2" s="5"/>
      <c r="J2" s="5"/>
    </row>
    <row r="3" spans="1:18" ht="18.75" customHeight="1" x14ac:dyDescent="0.3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8" ht="6.75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8" ht="21.75" customHeight="1" thickBot="1" x14ac:dyDescent="0.35">
      <c r="A5" s="52" t="str">
        <f>Numbers!A5</f>
        <v>Distribution of 2017 CO2 Allowances By State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18" ht="25.5" customHeight="1" x14ac:dyDescent="0.3">
      <c r="A6" s="73" t="s">
        <v>4</v>
      </c>
      <c r="B6" s="56" t="s">
        <v>5</v>
      </c>
      <c r="C6" s="56" t="s">
        <v>6</v>
      </c>
      <c r="D6" s="56" t="s">
        <v>7</v>
      </c>
      <c r="E6" s="56" t="s">
        <v>8</v>
      </c>
      <c r="F6" s="56" t="s">
        <v>9</v>
      </c>
      <c r="G6" s="56" t="s">
        <v>10</v>
      </c>
      <c r="H6" s="56" t="s">
        <v>11</v>
      </c>
      <c r="I6" s="56" t="s">
        <v>32</v>
      </c>
      <c r="J6" s="56" t="s">
        <v>13</v>
      </c>
      <c r="K6" s="56" t="s">
        <v>14</v>
      </c>
      <c r="L6" s="75" t="s">
        <v>15</v>
      </c>
    </row>
    <row r="7" spans="1:18" ht="39" customHeight="1" x14ac:dyDescent="0.3">
      <c r="A7" s="74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</row>
    <row r="8" spans="1:18" s="12" customFormat="1" ht="17.25" customHeight="1" x14ac:dyDescent="0.3">
      <c r="A8" s="25" t="s">
        <v>16</v>
      </c>
      <c r="B8" s="18">
        <v>5460958</v>
      </c>
      <c r="C8" s="18">
        <v>531969</v>
      </c>
      <c r="D8" s="18">
        <v>886894</v>
      </c>
      <c r="E8" s="18">
        <v>4042095</v>
      </c>
      <c r="F8" s="19">
        <f>Numbers!F8/Numbers!E8</f>
        <v>0.97316836937281281</v>
      </c>
      <c r="G8" s="20">
        <f>Numbers!G8</f>
        <v>0</v>
      </c>
      <c r="H8" s="22" t="s">
        <v>17</v>
      </c>
      <c r="I8" s="19">
        <f>Numbers!I8/Numbers!E8</f>
        <v>1.1831735770683272E-2</v>
      </c>
      <c r="J8" s="29">
        <f>Numbers!J8/Numbers!E8</f>
        <v>0</v>
      </c>
      <c r="K8" s="19">
        <f>Numbers!K8/Numbers!E8</f>
        <v>1.4999894856503868E-2</v>
      </c>
      <c r="L8" s="39">
        <f>Numbers!L8</f>
        <v>0</v>
      </c>
      <c r="M8" s="14"/>
      <c r="N8" s="14"/>
      <c r="P8" s="14"/>
      <c r="Q8" s="14"/>
      <c r="R8" s="14"/>
    </row>
    <row r="9" spans="1:18" s="12" customFormat="1" ht="17.25" customHeight="1" x14ac:dyDescent="0.3">
      <c r="A9" s="23" t="s">
        <v>18</v>
      </c>
      <c r="B9" s="18">
        <v>3860079</v>
      </c>
      <c r="C9" s="18">
        <v>375603</v>
      </c>
      <c r="D9" s="18">
        <v>626202</v>
      </c>
      <c r="E9" s="18">
        <v>2858274</v>
      </c>
      <c r="F9" s="19">
        <f>Numbers!F9/Numbers!E9</f>
        <v>1</v>
      </c>
      <c r="G9" s="20">
        <f>Numbers!G9</f>
        <v>0</v>
      </c>
      <c r="H9" s="22" t="s">
        <v>17</v>
      </c>
      <c r="I9" s="10" t="s">
        <v>17</v>
      </c>
      <c r="J9" s="10" t="s">
        <v>17</v>
      </c>
      <c r="K9" s="29" t="s">
        <v>17</v>
      </c>
      <c r="L9" s="39">
        <f>Numbers!L9</f>
        <v>0</v>
      </c>
      <c r="M9" s="14"/>
      <c r="N9" s="14"/>
      <c r="P9" s="14"/>
      <c r="Q9" s="14"/>
      <c r="R9" s="14"/>
    </row>
    <row r="10" spans="1:18" s="12" customFormat="1" ht="17.25" customHeight="1" x14ac:dyDescent="0.3">
      <c r="A10" s="24" t="s">
        <v>19</v>
      </c>
      <c r="B10" s="18">
        <v>3037550</v>
      </c>
      <c r="C10" s="18">
        <v>295567</v>
      </c>
      <c r="D10" s="18">
        <v>492767</v>
      </c>
      <c r="E10" s="18">
        <v>2249216</v>
      </c>
      <c r="F10" s="19">
        <f>Numbers!F10/Numbers!E10</f>
        <v>0.95531909785454128</v>
      </c>
      <c r="G10" s="20">
        <f>Numbers!G10</f>
        <v>0</v>
      </c>
      <c r="H10" s="22" t="s">
        <v>17</v>
      </c>
      <c r="I10" s="19">
        <f>Numbers!I10/Numbers!E10</f>
        <v>4.4632440814932846E-2</v>
      </c>
      <c r="J10" s="29" t="s">
        <v>33</v>
      </c>
      <c r="K10" s="19">
        <f>Numbers!K10/Numbers!E10</f>
        <v>4.8461330525836561E-5</v>
      </c>
      <c r="L10" s="39">
        <f>Numbers!L10</f>
        <v>0</v>
      </c>
      <c r="M10" s="14"/>
      <c r="N10" s="14"/>
      <c r="P10" s="14"/>
      <c r="Q10" s="14"/>
      <c r="R10" s="14"/>
    </row>
    <row r="11" spans="1:18" s="12" customFormat="1" ht="17.25" customHeight="1" x14ac:dyDescent="0.3">
      <c r="A11" s="23" t="s">
        <v>20</v>
      </c>
      <c r="B11" s="18">
        <v>19149790</v>
      </c>
      <c r="C11" s="18">
        <v>1863361</v>
      </c>
      <c r="D11" s="18">
        <v>3106578</v>
      </c>
      <c r="E11" s="18">
        <v>14179851</v>
      </c>
      <c r="F11" s="19">
        <f>Numbers!F11/Numbers!E11</f>
        <v>0.83878779826388872</v>
      </c>
      <c r="G11" s="20">
        <f>Numbers!G11</f>
        <v>0</v>
      </c>
      <c r="H11" s="21">
        <f>Numbers!H11/Numbers!E11</f>
        <v>0.11283616449848451</v>
      </c>
      <c r="I11" s="19">
        <f>Numbers!I11/Numbers!E11</f>
        <v>2.4582063662022965E-3</v>
      </c>
      <c r="J11" s="29" t="s">
        <v>33</v>
      </c>
      <c r="K11" s="19">
        <f>Numbers!K11/Numbers!E11</f>
        <v>4.591783087142453E-2</v>
      </c>
      <c r="L11" s="46">
        <f>Numbers!L11</f>
        <v>16003</v>
      </c>
      <c r="M11" s="14"/>
      <c r="N11" s="14"/>
      <c r="P11" s="14"/>
      <c r="Q11" s="14"/>
      <c r="R11" s="14"/>
    </row>
    <row r="12" spans="1:18" s="12" customFormat="1" ht="17.25" customHeight="1" x14ac:dyDescent="0.3">
      <c r="A12" s="25" t="s">
        <v>21</v>
      </c>
      <c r="B12" s="18">
        <v>13612882</v>
      </c>
      <c r="C12" s="18">
        <v>1324595</v>
      </c>
      <c r="D12" s="18">
        <v>2208353</v>
      </c>
      <c r="E12" s="18">
        <v>10079934</v>
      </c>
      <c r="F12" s="19">
        <f>Numbers!F12/Numbers!E12</f>
        <v>0.99825028616258793</v>
      </c>
      <c r="G12" s="20">
        <f>Numbers!G12</f>
        <v>0</v>
      </c>
      <c r="H12" s="22" t="s">
        <v>17</v>
      </c>
      <c r="I12" s="19">
        <f>Numbers!I12/Numbers!E12</f>
        <v>0</v>
      </c>
      <c r="J12" s="29">
        <f>Numbers!J12/Numbers!E12</f>
        <v>0</v>
      </c>
      <c r="K12" s="19">
        <f>Numbers!K12/Numbers!E12</f>
        <v>1.7497138374120307E-3</v>
      </c>
      <c r="L12" s="49">
        <v>0</v>
      </c>
      <c r="M12" s="14"/>
      <c r="N12" s="14"/>
      <c r="P12" s="14"/>
      <c r="Q12" s="14"/>
      <c r="R12" s="14"/>
    </row>
    <row r="13" spans="1:18" s="12" customFormat="1" ht="17.25" customHeight="1" x14ac:dyDescent="0.3">
      <c r="A13" s="23" t="s">
        <v>22</v>
      </c>
      <c r="B13" s="18">
        <v>4401665</v>
      </c>
      <c r="C13" s="18">
        <v>428302</v>
      </c>
      <c r="D13" s="18">
        <v>714061</v>
      </c>
      <c r="E13" s="18">
        <v>3259302</v>
      </c>
      <c r="F13" s="19">
        <f>Numbers!F13/Numbers!E13</f>
        <v>0.99996042097357041</v>
      </c>
      <c r="G13" s="20">
        <f>Numbers!G13</f>
        <v>0</v>
      </c>
      <c r="H13" s="22" t="s">
        <v>17</v>
      </c>
      <c r="I13" s="19">
        <f>Numbers!I13/Numbers!E13</f>
        <v>0</v>
      </c>
      <c r="J13" s="29">
        <f>Numbers!J13/Numbers!E13</f>
        <v>0</v>
      </c>
      <c r="K13" s="19">
        <f>Numbers!K13/Numbers!E13</f>
        <v>3.9579026429585227E-5</v>
      </c>
      <c r="L13" s="49">
        <f>Numbers!L13</f>
        <v>0</v>
      </c>
      <c r="M13" s="14"/>
      <c r="N13" s="14"/>
      <c r="P13" s="14"/>
      <c r="Q13" s="14"/>
      <c r="R13" s="14"/>
    </row>
    <row r="14" spans="1:18" s="12" customFormat="1" ht="17.25" customHeight="1" x14ac:dyDescent="0.3">
      <c r="A14" s="23" t="s">
        <v>23</v>
      </c>
      <c r="B14" s="18">
        <v>32837536</v>
      </c>
      <c r="C14" s="18">
        <v>3195240</v>
      </c>
      <c r="D14" s="18">
        <v>5327076</v>
      </c>
      <c r="E14" s="18">
        <v>24315220</v>
      </c>
      <c r="F14" s="19">
        <f>Numbers!F14/Numbers!E14</f>
        <v>0.90952169052963538</v>
      </c>
      <c r="G14" s="20">
        <f>Numbers!G14</f>
        <v>0</v>
      </c>
      <c r="H14" s="22" t="s">
        <v>17</v>
      </c>
      <c r="I14" s="19">
        <f>Numbers!I14/Numbers!E14</f>
        <v>6.1689756457066806E-2</v>
      </c>
      <c r="J14" s="29">
        <f>Numbers!J14/Numbers!E14</f>
        <v>0</v>
      </c>
      <c r="K14" s="19">
        <f>Numbers!K14/Numbers!E14</f>
        <v>2.8788553013297843E-2</v>
      </c>
      <c r="L14" s="49">
        <f>Numbers!L14</f>
        <v>0</v>
      </c>
      <c r="M14" s="14"/>
      <c r="N14" s="14"/>
      <c r="P14" s="14"/>
      <c r="Q14" s="14"/>
      <c r="R14" s="14"/>
    </row>
    <row r="15" spans="1:18" s="12" customFormat="1" ht="17.25" customHeight="1" x14ac:dyDescent="0.3">
      <c r="A15" s="23" t="s">
        <v>24</v>
      </c>
      <c r="B15" s="18">
        <v>1357826</v>
      </c>
      <c r="C15" s="18">
        <v>132122</v>
      </c>
      <c r="D15" s="18">
        <v>220273</v>
      </c>
      <c r="E15" s="18">
        <v>1005431</v>
      </c>
      <c r="F15" s="19">
        <f>Numbers!F15/Numbers!E15</f>
        <v>0.99964592299222921</v>
      </c>
      <c r="G15" s="20">
        <f>Numbers!G15</f>
        <v>0</v>
      </c>
      <c r="H15" s="22" t="s">
        <v>17</v>
      </c>
      <c r="I15" s="19">
        <f>Numbers!I15/Numbers!E15</f>
        <v>0</v>
      </c>
      <c r="J15" s="29">
        <f>Numbers!J15/Numbers!E15</f>
        <v>0</v>
      </c>
      <c r="K15" s="19">
        <f>Numbers!K15/Numbers!E15</f>
        <v>3.5407700777079681E-4</v>
      </c>
      <c r="L15" s="49">
        <v>0</v>
      </c>
      <c r="M15" s="14"/>
      <c r="N15" s="14"/>
      <c r="P15" s="14"/>
      <c r="Q15" s="14"/>
      <c r="R15" s="14"/>
    </row>
    <row r="16" spans="1:18" s="12" customFormat="1" ht="17.25" customHeight="1" x14ac:dyDescent="0.3">
      <c r="A16" s="23" t="s">
        <v>25</v>
      </c>
      <c r="B16" s="18">
        <v>625917</v>
      </c>
      <c r="C16" s="18">
        <v>60905</v>
      </c>
      <c r="D16" s="18">
        <v>101540</v>
      </c>
      <c r="E16" s="18">
        <v>463472</v>
      </c>
      <c r="F16" s="19">
        <f>Numbers!F16/Numbers!E16</f>
        <v>0.98999939586425934</v>
      </c>
      <c r="G16" s="20">
        <f>Numbers!G16</f>
        <v>0</v>
      </c>
      <c r="H16" s="22" t="s">
        <v>17</v>
      </c>
      <c r="I16" s="19">
        <f>Numbers!I16/Numbers!E16</f>
        <v>0</v>
      </c>
      <c r="J16" s="29">
        <f>Numbers!J16/Numbers!E16</f>
        <v>7.8429764904891768E-3</v>
      </c>
      <c r="K16" s="19">
        <f>Numbers!K16/Numbers!E16</f>
        <v>2.1576276452514929E-3</v>
      </c>
      <c r="L16" s="39">
        <f>Numbers!L16</f>
        <v>0</v>
      </c>
      <c r="M16" s="14"/>
      <c r="N16" s="14"/>
      <c r="P16" s="14"/>
      <c r="Q16" s="14"/>
      <c r="R16" s="14"/>
    </row>
    <row r="17" spans="1:18" s="13" customFormat="1" ht="17.25" customHeight="1" thickBot="1" x14ac:dyDescent="0.35">
      <c r="A17" s="26" t="s">
        <v>26</v>
      </c>
      <c r="B17" s="27">
        <v>84344203</v>
      </c>
      <c r="C17" s="27">
        <v>8207664</v>
      </c>
      <c r="D17" s="27">
        <v>13683744</v>
      </c>
      <c r="E17" s="27">
        <v>62452795</v>
      </c>
      <c r="F17" s="30">
        <f>Numbers!F17/Numbers!E17</f>
        <v>0.92446014625926665</v>
      </c>
      <c r="G17" s="31">
        <f>SUM(G8:G16)</f>
        <v>0</v>
      </c>
      <c r="H17" s="32">
        <f>Numbers!H17/Numbers!E17</f>
        <v>2.5619349782503728E-2</v>
      </c>
      <c r="I17" s="32">
        <f>Numbers!I17/Numbers!E17</f>
        <v>2.6949474399024096E-2</v>
      </c>
      <c r="J17" s="33">
        <f>Numbers!J17/Numbers!E17</f>
        <v>5.8203960287125661E-5</v>
      </c>
      <c r="K17" s="33">
        <f>Numbers!K17/Numbers!E17</f>
        <v>2.291282559891835E-2</v>
      </c>
      <c r="L17" s="47">
        <f>Numbers!L17</f>
        <v>16003</v>
      </c>
      <c r="M17" s="14"/>
      <c r="N17" s="14"/>
      <c r="P17" s="14"/>
      <c r="Q17" s="14"/>
      <c r="R17" s="14"/>
    </row>
    <row r="18" spans="1:18" s="13" customFormat="1" ht="3.75" customHeight="1" x14ac:dyDescent="0.3">
      <c r="K18" s="14"/>
      <c r="L18" s="14"/>
      <c r="M18" s="14"/>
    </row>
    <row r="19" spans="1:18" s="15" customFormat="1" ht="18.75" customHeight="1" x14ac:dyDescent="0.25">
      <c r="A19" s="77" t="s">
        <v>37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8" s="15" customFormat="1" ht="19.5" customHeight="1" thickBot="1" x14ac:dyDescent="0.3">
      <c r="A20" s="79" t="s">
        <v>38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8" ht="22.5" customHeight="1" x14ac:dyDescent="0.3">
      <c r="A21" s="61" t="s">
        <v>27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</row>
    <row r="22" spans="1:18" ht="133.5" customHeight="1" x14ac:dyDescent="0.3">
      <c r="A22" s="64" t="s">
        <v>34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6"/>
    </row>
    <row r="23" spans="1:18" ht="27" customHeight="1" x14ac:dyDescent="0.3">
      <c r="A23" s="67" t="s">
        <v>39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9"/>
    </row>
    <row r="24" spans="1:18" ht="15" customHeight="1" x14ac:dyDescent="0.3">
      <c r="A24" s="64" t="s">
        <v>35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</row>
    <row r="25" spans="1:18" ht="15.75" customHeight="1" x14ac:dyDescent="0.3">
      <c r="A25" s="64" t="s">
        <v>36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6"/>
    </row>
    <row r="26" spans="1:18" ht="15.75" customHeight="1" thickBot="1" x14ac:dyDescent="0.35">
      <c r="A26" s="58" t="s">
        <v>31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</row>
  </sheetData>
  <mergeCells count="22">
    <mergeCell ref="A26:L26"/>
    <mergeCell ref="A21:L21"/>
    <mergeCell ref="A22:L22"/>
    <mergeCell ref="A23:L23"/>
    <mergeCell ref="A24:L24"/>
    <mergeCell ref="A25:L25"/>
    <mergeCell ref="A20:L20"/>
    <mergeCell ref="A3:J3"/>
    <mergeCell ref="A6:A7"/>
    <mergeCell ref="B6:B7"/>
    <mergeCell ref="C6:C7"/>
    <mergeCell ref="E6:E7"/>
    <mergeCell ref="D6:D7"/>
    <mergeCell ref="L6:L7"/>
    <mergeCell ref="A5:L5"/>
    <mergeCell ref="K6:K7"/>
    <mergeCell ref="F6:F7"/>
    <mergeCell ref="A19:L19"/>
    <mergeCell ref="I6:I7"/>
    <mergeCell ref="J6:J7"/>
    <mergeCell ref="H6:H7"/>
    <mergeCell ref="G6:G7"/>
  </mergeCells>
  <hyperlinks>
    <hyperlink ref="A19:J19" r:id="rId1" display="1On January 13, 2014, the states announced the First Control Period Interim Adjustment for Banked Allowances (FCPIABA). Additional information available at http://www.rggi.org/design" xr:uid="{A0F5A659-31A2-45C6-803B-A3663509A890}"/>
    <hyperlink ref="A20:J20" r:id="rId2" display="2On March 17, 2014, the states announced the Second Control Period Interim Adjustment for Banked Allowances (SCPIABA). Additional information available at http://www.rggi.org/design" xr:uid="{977B1B3E-0B49-4A71-80AD-55C5100E9BC2}"/>
    <hyperlink ref="A19:L19" r:id="rId3" display="1 On January 13, 2014, the states announced the First Control Period Interim Adjustment for Banked Allowances (FCPIABA). Additional information available at https://www.rggi.org/program-overview-and-design/elements" xr:uid="{23633624-44F3-44C1-98FA-6E6BB217CB7A}"/>
    <hyperlink ref="A20:L20" r:id="rId4" display="2 On March 17, 2014, the states announced the Second Control Period Interim Adjustment for Banked Allowances (SCPIABA). Additional information available at https://www.rggi.org/program-overview-and-design/elements" xr:uid="{B376D9B4-5A99-4358-850D-2E9A1FBD35B1}"/>
    <hyperlink ref="A23:K23" r:id="rId5" display="Transferred from State Set-Aside Accounts: Total number of CO2 allowances that have been distributed directly from state accounts to date. For more information on state set-aside accounts, please see: http://rggi.org/docs/CO2AuctionsTrackingOffsets/Alloca" xr:uid="{415DAF0A-BDF3-4031-AC7B-79C4D65C792C}"/>
    <hyperlink ref="A23:L23" r:id="rId6" display="Transferred from State Set-Aside Accounts: Portion of CO2 allowances that have been distributed directly from state accounts to date. For more information on state set-aside accounts, please see: https://www.rggi.org/sites/default/files/Uploads/Allowance-Tracking/States_Set-Aside_Accounts.pdf" xr:uid="{15BE2BC0-430D-47DD-9893-23FE3534EF60}"/>
  </hyperlinks>
  <printOptions horizontalCentered="1" verticalCentered="1"/>
  <pageMargins left="0.5" right="0.5" top="0.5" bottom="0.5" header="0.3" footer="0.3"/>
  <pageSetup scale="73" orientation="landscape" horizontalDpi="4294967295" verticalDpi="4294967295" r:id="rId7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5BE2F6-B9A9-4C86-882D-742290A5C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ED6294-A5A3-4C49-91D6-043CC3B7C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3BD46-785A-440D-A7DE-9A144358BEA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E86A20-084F-4418-A5C1-21A36B018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2024-12-05T22:38:49Z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1070200.00000000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