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20 Vintage/Updates to 2020 tracker/"/>
    </mc:Choice>
  </mc:AlternateContent>
  <xr:revisionPtr revIDLastSave="19" documentId="8_{690D4F36-7608-4149-AD97-42644C96E30B}" xr6:coauthVersionLast="47" xr6:coauthVersionMax="47" xr10:uidLastSave="{FB717E84-C2CF-4D54-BD6C-9D7793176DEF}"/>
  <bookViews>
    <workbookView xWindow="15525" yWindow="-16320" windowWidth="29040" windowHeight="15840" activeTab="1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Numbers!$A$1:$K$23</definedName>
    <definedName name="_xlnm.Print_Area" localSheetId="1">Percentage!$A$1:$L$27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I9" i="1"/>
  <c r="F9" i="1"/>
  <c r="J10" i="1" l="1"/>
  <c r="K10" i="1" l="1"/>
  <c r="H10" i="1"/>
  <c r="I15" i="2" l="1"/>
  <c r="J14" i="1"/>
  <c r="I10" i="2"/>
  <c r="I11" i="2"/>
  <c r="I12" i="2"/>
  <c r="I13" i="2"/>
  <c r="I14" i="2"/>
  <c r="I16" i="2"/>
  <c r="I9" i="2"/>
  <c r="J7" i="2" l="1"/>
  <c r="C17" i="1"/>
  <c r="C17" i="2" s="1"/>
  <c r="D17" i="1"/>
  <c r="D17" i="2" s="1"/>
  <c r="E17" i="1"/>
  <c r="E17" i="2" s="1"/>
  <c r="F17" i="1"/>
  <c r="G17" i="1"/>
  <c r="H17" i="1"/>
  <c r="I17" i="1"/>
  <c r="I17" i="2" s="1"/>
  <c r="K17" i="1"/>
  <c r="L17" i="1"/>
  <c r="L17" i="2" s="1"/>
  <c r="B17" i="1"/>
  <c r="B17" i="2" s="1"/>
  <c r="J11" i="2"/>
  <c r="B13" i="2"/>
  <c r="C13" i="2"/>
  <c r="D13" i="2"/>
  <c r="E13" i="2"/>
  <c r="F13" i="2"/>
  <c r="G13" i="2"/>
  <c r="J13" i="2"/>
  <c r="K13" i="2"/>
  <c r="E14" i="2"/>
  <c r="E15" i="2"/>
  <c r="E16" i="2"/>
  <c r="D14" i="2"/>
  <c r="D15" i="2"/>
  <c r="D16" i="2"/>
  <c r="C14" i="2"/>
  <c r="C15" i="2"/>
  <c r="C16" i="2"/>
  <c r="B14" i="2"/>
  <c r="B15" i="2"/>
  <c r="B16" i="2"/>
  <c r="E8" i="2"/>
  <c r="F10" i="2"/>
  <c r="E11" i="2"/>
  <c r="E12" i="2"/>
  <c r="I7" i="2"/>
  <c r="C7" i="2"/>
  <c r="D7" i="2"/>
  <c r="E7" i="2"/>
  <c r="C8" i="2"/>
  <c r="D8" i="2"/>
  <c r="C9" i="2"/>
  <c r="D9" i="2"/>
  <c r="E9" i="2"/>
  <c r="C10" i="2"/>
  <c r="D10" i="2"/>
  <c r="E10" i="2"/>
  <c r="C11" i="2"/>
  <c r="D11" i="2"/>
  <c r="C12" i="2"/>
  <c r="D12" i="2"/>
  <c r="B8" i="2"/>
  <c r="B9" i="2"/>
  <c r="B10" i="2"/>
  <c r="B11" i="2"/>
  <c r="B12" i="2"/>
  <c r="B7" i="2"/>
  <c r="F14" i="2"/>
  <c r="F16" i="2"/>
  <c r="F11" i="2"/>
  <c r="F7" i="2"/>
  <c r="J9" i="2"/>
  <c r="J10" i="2"/>
  <c r="K10" i="2"/>
  <c r="F12" i="2"/>
  <c r="K15" i="2"/>
  <c r="K16" i="2"/>
  <c r="K7" i="2"/>
  <c r="A4" i="2"/>
  <c r="F15" i="2"/>
  <c r="A1" i="2"/>
  <c r="B2" i="2"/>
  <c r="H10" i="2"/>
  <c r="J15" i="2"/>
  <c r="G8" i="2"/>
  <c r="G9" i="2"/>
  <c r="G10" i="2"/>
  <c r="G11" i="2"/>
  <c r="G12" i="2"/>
  <c r="G14" i="2"/>
  <c r="G15" i="2"/>
  <c r="G16" i="2"/>
  <c r="G7" i="2"/>
  <c r="J18" i="1"/>
  <c r="K9" i="2"/>
  <c r="J16" i="2"/>
  <c r="F9" i="2"/>
  <c r="J14" i="2"/>
  <c r="K14" i="2"/>
  <c r="K12" i="2"/>
  <c r="K11" i="2"/>
  <c r="F8" i="2"/>
  <c r="J12" i="2"/>
  <c r="J17" i="1"/>
  <c r="H17" i="2" l="1"/>
  <c r="G17" i="2"/>
  <c r="J17" i="2"/>
  <c r="F17" i="2"/>
  <c r="K17" i="2"/>
</calcChain>
</file>

<file path=xl/sharedStrings.xml><?xml version="1.0" encoding="utf-8"?>
<sst xmlns="http://schemas.openxmlformats.org/spreadsheetml/2006/main" count="101" uniqueCount="40">
  <si>
    <r>
      <rPr>
        <b/>
        <sz val="12"/>
        <color indexed="8"/>
        <rFont val="Arial"/>
        <family val="2"/>
      </rPr>
      <t xml:space="preserve">Distribution of </t>
    </r>
    <r>
      <rPr>
        <b/>
        <sz val="12"/>
        <color indexed="8"/>
        <rFont val="Arial"/>
        <family val="2"/>
      </rPr>
      <t>2020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</si>
  <si>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</si>
  <si>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</si>
  <si>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2020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</si>
  <si>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</si>
  <si>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</si>
  <si>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</si>
  <si>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</si>
  <si>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</si>
  <si>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Sold at Auction</t>
  </si>
  <si>
    <t>Sold Cost Containment Reserve (CCR) Allowances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</si>
  <si>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</si>
  <si>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</si>
  <si>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</si>
  <si>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</si>
  <si>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</si>
  <si>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</si>
  <si>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</si>
  <si>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</si>
  <si>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</si>
  <si>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</si>
  <si>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Massachusetts</t>
  </si>
  <si>
    <t>New Hampshire</t>
  </si>
  <si>
    <t>New Jersey</t>
  </si>
  <si>
    <t>New York</t>
  </si>
  <si>
    <t>Rhode Island</t>
  </si>
  <si>
    <t>Vermont</t>
  </si>
  <si>
    <r>
      <t>Total</t>
    </r>
    <r>
      <rPr>
        <b/>
        <vertAlign val="superscript"/>
        <sz val="11"/>
        <color indexed="8"/>
        <rFont val="Calibri"/>
        <family val="2"/>
      </rPr>
      <t>3</t>
    </r>
  </si>
  <si>
    <r>
      <rPr>
        <vertAlign val="superscript"/>
        <sz val="9.5"/>
        <color indexed="8"/>
        <rFont val="Arial"/>
        <family val="2"/>
      </rPr>
      <t>3</t>
    </r>
    <r>
      <rPr>
        <sz val="9.5"/>
        <color indexed="8"/>
        <rFont val="Arial"/>
        <family val="2"/>
      </rPr>
      <t xml:space="preserve"> The New York State Department of Environmental Conservation (DEC) finalized revisions to its 6 NYCRR Part 242,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Budget Trading Program (Part 242) regulation. As part of such revisions, Part 242 included a set-aside mechanism to retire 179,632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allowances. Pursuant to this set-aside, the Department effectuated the retirement of these allowances in 2021.</t>
    </r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</si>
  <si>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</si>
  <si>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2020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First Control Period Interim Adjustment: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2020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2009, 2010, &amp; 2011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2014-2020 period.</t>
    </r>
    <r>
      <rPr>
        <b/>
        <sz val="10"/>
        <color indexed="8"/>
        <rFont val="Arial"/>
        <family val="2"/>
      </rPr>
      <t xml:space="preserve">
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2020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&amp;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2015-2020 period.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2020.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</si>
  <si>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</si>
  <si>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</si>
  <si>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</si>
  <si>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</si>
  <si>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</si>
  <si>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vertAlign val="superscript"/>
        <sz val="9.5"/>
        <color indexed="8"/>
        <rFont val="Arial"/>
        <family val="2"/>
      </rPr>
      <t>3</t>
    </r>
    <r>
      <rPr>
        <sz val="9.5"/>
        <color indexed="8"/>
        <rFont val="Arial"/>
        <family val="2"/>
      </rPr>
      <t xml:space="preserve"> The New York State Department of Environmental Conservation (DEC) finalized revisions to its 6 NYCRR Part 242,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Budget Trading Program (Part 242) regulation. As part of such revisions, Part 242 included a set-aside mechanism to retire 179,632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allowances. Pursuant to this set-aside, the Department intends to effectuate the retirement of these allowances in 2021.</t>
    </r>
  </si>
  <si>
    <t>01-20-2023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</si>
  <si>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January 13, 2014, the states announced the First Control Period Interim Adjustment for Banked Allowances (FCPIABA).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</si>
  <si>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rFont val="Arial"/>
        <family val="2"/>
      </rPr>
      <t>2</t>
    </r>
    <r>
      <rPr>
        <sz val="9.5"/>
        <rFont val="Arial"/>
        <family val="2"/>
      </rPr>
      <t xml:space="preserve"> On March 17, 2014, the states announced the Second Control Period Interim Adjustment for Banked Allowances (SCPIABA).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</si>
</sst>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m/dd/yy;@"/>
  </numFmts>
  <fonts count="3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9.5"/>
      <color indexed="8"/>
      <name val="Arial"/>
      <family val="2"/>
    </font>
    <font>
      <vertAlign val="superscript"/>
      <sz val="9.5"/>
      <color indexed="8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sz val="9.5"/>
      <color theme="1"/>
      <name val="Arial"/>
      <family val="2"/>
    </font>
    <font>
      <b/>
      <sz val="11"/>
      <color theme="0"/>
      <name val="Arial"/>
      <family val="2"/>
    </font>
    <font>
      <vertAlign val="subscript"/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wrapText="1"/>
    </xf>
    <xf numFmtId="0" fontId="23" fillId="2" borderId="0" xfId="0" applyFont="1" applyFill="1"/>
    <xf numFmtId="0" fontId="24" fillId="2" borderId="0" xfId="0" applyFont="1" applyFill="1" applyAlignment="1">
      <alignment wrapText="1"/>
    </xf>
    <xf numFmtId="14" fontId="23" fillId="2" borderId="0" xfId="0" applyNumberFormat="1" applyFont="1" applyFill="1" applyAlignment="1">
      <alignment horizontal="left" wrapText="1"/>
    </xf>
    <xf numFmtId="0" fontId="23" fillId="2" borderId="0" xfId="0" applyFont="1" applyFill="1" applyAlignment="1">
      <alignment wrapText="1"/>
    </xf>
    <xf numFmtId="0" fontId="0" fillId="2" borderId="0" xfId="0" applyFill="1"/>
    <xf numFmtId="0" fontId="22" fillId="2" borderId="0" xfId="0" applyFont="1" applyFill="1"/>
    <xf numFmtId="165" fontId="22" fillId="2" borderId="0" xfId="0" applyNumberFormat="1" applyFont="1" applyFill="1" applyAlignment="1">
      <alignment wrapText="1"/>
    </xf>
    <xf numFmtId="0" fontId="22" fillId="2" borderId="0" xfId="0" applyFont="1" applyFill="1" applyAlignment="1">
      <alignment wrapText="1"/>
    </xf>
    <xf numFmtId="164" fontId="19" fillId="2" borderId="1" xfId="1" applyFont="1" applyFill="1" applyBorder="1" applyAlignment="1">
      <alignment horizontal="right"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5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19" fillId="2" borderId="0" xfId="1" applyFont="1" applyFill="1" applyAlignment="1">
      <alignment horizontal="left" wrapText="1"/>
    </xf>
    <xf numFmtId="165" fontId="19" fillId="2" borderId="1" xfId="1" applyNumberFormat="1" applyFont="1" applyFill="1" applyBorder="1" applyAlignment="1">
      <alignment wrapText="1"/>
    </xf>
    <xf numFmtId="10" fontId="19" fillId="2" borderId="1" xfId="4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horizontal="right" wrapText="1"/>
    </xf>
    <xf numFmtId="3" fontId="19" fillId="2" borderId="1" xfId="1" applyNumberFormat="1" applyFont="1" applyFill="1" applyBorder="1" applyAlignment="1">
      <alignment wrapText="1"/>
    </xf>
    <xf numFmtId="10" fontId="19" fillId="2" borderId="1" xfId="1" applyNumberFormat="1" applyFont="1" applyFill="1" applyBorder="1" applyAlignment="1">
      <alignment wrapText="1"/>
    </xf>
    <xf numFmtId="3" fontId="19" fillId="2" borderId="1" xfId="1" applyNumberFormat="1" applyFont="1" applyFill="1" applyBorder="1" applyAlignment="1">
      <alignment horizontal="right" wrapText="1"/>
    </xf>
    <xf numFmtId="0" fontId="22" fillId="2" borderId="2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165" fontId="22" fillId="2" borderId="4" xfId="1" applyNumberFormat="1" applyFont="1" applyFill="1" applyBorder="1" applyAlignment="1">
      <alignment wrapText="1"/>
    </xf>
    <xf numFmtId="10" fontId="19" fillId="2" borderId="1" xfId="4" applyNumberFormat="1" applyFont="1" applyFill="1" applyBorder="1" applyAlignment="1">
      <alignment horizontal="right" wrapText="1"/>
    </xf>
    <xf numFmtId="10" fontId="22" fillId="2" borderId="4" xfId="4" applyNumberFormat="1" applyFont="1" applyFill="1" applyBorder="1" applyAlignment="1">
      <alignment wrapText="1"/>
    </xf>
    <xf numFmtId="3" fontId="22" fillId="2" borderId="4" xfId="1" applyNumberFormat="1" applyFont="1" applyFill="1" applyBorder="1" applyAlignment="1">
      <alignment wrapText="1"/>
    </xf>
    <xf numFmtId="10" fontId="22" fillId="2" borderId="4" xfId="1" applyNumberFormat="1" applyFont="1" applyFill="1" applyBorder="1" applyAlignment="1">
      <alignment wrapText="1"/>
    </xf>
    <xf numFmtId="10" fontId="22" fillId="2" borderId="4" xfId="4" applyNumberFormat="1" applyFont="1" applyFill="1" applyBorder="1" applyAlignment="1">
      <alignment horizontal="right" wrapText="1"/>
    </xf>
    <xf numFmtId="165" fontId="19" fillId="2" borderId="1" xfId="1" applyNumberFormat="1" applyFont="1" applyFill="1" applyBorder="1" applyAlignment="1">
      <alignment horizontal="right" wrapText="1"/>
    </xf>
    <xf numFmtId="3" fontId="26" fillId="0" borderId="1" xfId="1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7" fontId="22" fillId="2" borderId="4" xfId="1" applyNumberFormat="1" applyFont="1" applyFill="1" applyBorder="1" applyAlignment="1">
      <alignment horizontal="right" wrapText="1"/>
    </xf>
    <xf numFmtId="3" fontId="19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7" fontId="22" fillId="2" borderId="6" xfId="1" applyNumberFormat="1" applyFont="1" applyFill="1" applyBorder="1" applyAlignment="1">
      <alignment horizontal="right" vertical="center" wrapText="1"/>
    </xf>
    <xf numFmtId="37" fontId="22" fillId="2" borderId="6" xfId="1" applyNumberFormat="1" applyFont="1" applyFill="1" applyBorder="1" applyAlignment="1">
      <alignment horizontal="right" wrapText="1"/>
    </xf>
    <xf numFmtId="3" fontId="0" fillId="0" borderId="11" xfId="0" applyNumberFormat="1" applyBorder="1"/>
    <xf numFmtId="43" fontId="0" fillId="2" borderId="0" xfId="0" applyNumberFormat="1" applyFill="1" applyAlignment="1">
      <alignment horizontal="left" wrapText="1"/>
    </xf>
    <xf numFmtId="3" fontId="19" fillId="0" borderId="1" xfId="1" applyNumberFormat="1" applyFont="1" applyFill="1" applyBorder="1" applyAlignment="1">
      <alignment horizontal="right" wrapText="1"/>
    </xf>
    <xf numFmtId="3" fontId="0" fillId="2" borderId="0" xfId="0" applyNumberFormat="1" applyFill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166" fontId="12" fillId="2" borderId="0" xfId="0" applyNumberFormat="1" applyFont="1" applyFill="1" applyAlignment="1">
      <alignment horizontal="left" wrapText="1"/>
    </xf>
    <xf numFmtId="0" fontId="30" fillId="0" borderId="0" xfId="2" applyFont="1" applyAlignment="1" applyProtection="1">
      <alignment vertical="center"/>
    </xf>
    <xf numFmtId="0" fontId="16" fillId="0" borderId="14" xfId="0" applyFont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8" fillId="2" borderId="10" xfId="2" applyFont="1" applyFill="1" applyBorder="1" applyAlignment="1" applyProtection="1">
      <alignment horizontal="left" vertical="center" wrapText="1"/>
    </xf>
    <xf numFmtId="0" fontId="28" fillId="2" borderId="0" xfId="2" applyFont="1" applyFill="1" applyBorder="1" applyAlignment="1" applyProtection="1">
      <alignment horizontal="left" vertical="center" wrapText="1"/>
    </xf>
    <xf numFmtId="0" fontId="28" fillId="2" borderId="11" xfId="2" applyFont="1" applyFill="1" applyBorder="1" applyAlignment="1" applyProtection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762000</xdr:colOff>
      <xdr:row>0</xdr:row>
      <xdr:rowOff>1389735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ECB1E5-9881-4018-A329-88EF52BEC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9502587" cy="1389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457201</xdr:colOff>
      <xdr:row>0</xdr:row>
      <xdr:rowOff>1312013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31B0B-6E84-45D3-9119-4A44BCA8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892988" cy="130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www.rggi.org/program-overview-and-design/elements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www.rggi.org/program-overview-and-design/elements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zoomScale="85" zoomScaleNormal="85" zoomScaleSheetLayoutView="85" workbookViewId="0">
      <selection activeCell="A19" sqref="A19:L20"/>
    </sheetView>
  </sheetViews>
  <sheetFormatPr defaultColWidth="9.33203125" defaultRowHeight="14.4" x14ac:dyDescent="0.3"/>
  <cols>
    <col min="1" max="1" width="16.6640625" style="1" customWidth="1"/>
    <col min="2" max="10" width="15.6640625" style="1" customWidth="1"/>
    <col min="11" max="11" width="13.6640625" style="1" customWidth="1"/>
    <col min="12" max="12" width="11.44140625" style="1" customWidth="1"/>
    <col min="13" max="13" width="14.109375" style="1" bestFit="1" customWidth="1"/>
    <col min="14" max="14" width="11.33203125" style="1" bestFit="1" customWidth="1"/>
    <col min="15" max="15" width="10" style="1" bestFit="1" customWidth="1"/>
    <col min="16" max="16384" width="9.33203125" style="1"/>
  </cols>
  <sheetData>
    <row r="1" spans="1:16" s="6" customFormat="1" ht="127.5" customHeight="1" x14ac:dyDescent="0.4">
      <c r="A1" s="11" t="s">
        <v>0</v>
      </c>
      <c r="B1" s="2"/>
      <c r="C1" s="2"/>
      <c r="D1" s="2"/>
      <c r="E1" s="2"/>
      <c r="F1" s="2"/>
      <c r="G1" s="2"/>
      <c r="H1" s="2"/>
      <c r="I1" s="2"/>
    </row>
    <row r="2" spans="1:16" x14ac:dyDescent="0.3">
      <c r="A2" s="3" t="s">
        <v>1</v>
      </c>
      <c r="B2" s="47" t="s">
        <v>37</v>
      </c>
      <c r="C2" s="4"/>
      <c r="D2" s="4"/>
      <c r="E2" s="5"/>
      <c r="F2" s="5"/>
      <c r="G2" s="5"/>
      <c r="H2" s="5"/>
      <c r="I2" s="5"/>
    </row>
    <row r="3" spans="1:16" ht="18" customHeight="1" thickBot="1" x14ac:dyDescent="0.35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6" ht="21.75" customHeight="1" thickBot="1" x14ac:dyDescent="0.35">
      <c r="A4" s="62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6" ht="25.5" customHeight="1" x14ac:dyDescent="0.3">
      <c r="A5" s="60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8" t="s">
        <v>15</v>
      </c>
    </row>
    <row r="6" spans="1:16" ht="36.75" customHeight="1" x14ac:dyDescent="0.3">
      <c r="A6" s="61"/>
      <c r="B6" s="57"/>
      <c r="C6" s="57"/>
      <c r="D6" s="57"/>
      <c r="E6" s="57"/>
      <c r="F6" s="57"/>
      <c r="G6" s="57"/>
      <c r="H6" s="57"/>
      <c r="I6" s="57"/>
      <c r="J6" s="57"/>
      <c r="K6" s="57"/>
      <c r="L6" s="59"/>
    </row>
    <row r="7" spans="1:16" s="12" customFormat="1" ht="17.25" customHeight="1" x14ac:dyDescent="0.3">
      <c r="A7" s="26" t="s">
        <v>16</v>
      </c>
      <c r="B7" s="34">
        <v>5061540</v>
      </c>
      <c r="C7" s="34">
        <v>531969</v>
      </c>
      <c r="D7" s="34">
        <v>886894</v>
      </c>
      <c r="E7" s="34">
        <v>3642677</v>
      </c>
      <c r="F7" s="36">
        <v>3525604</v>
      </c>
      <c r="G7" s="20">
        <v>0</v>
      </c>
      <c r="H7" s="20" t="s">
        <v>17</v>
      </c>
      <c r="I7" s="20">
        <v>62433</v>
      </c>
      <c r="J7" s="20">
        <v>0</v>
      </c>
      <c r="K7" s="23">
        <v>54640</v>
      </c>
      <c r="L7" s="38">
        <v>0</v>
      </c>
      <c r="M7" s="17"/>
      <c r="N7" s="14"/>
    </row>
    <row r="8" spans="1:16" s="12" customFormat="1" ht="17.25" customHeight="1" x14ac:dyDescent="0.3">
      <c r="A8" s="24" t="s">
        <v>18</v>
      </c>
      <c r="B8" s="34">
        <v>3523027</v>
      </c>
      <c r="C8" s="34">
        <v>375603</v>
      </c>
      <c r="D8" s="34">
        <v>626202</v>
      </c>
      <c r="E8" s="34">
        <v>2521222</v>
      </c>
      <c r="F8" s="36">
        <v>2521222</v>
      </c>
      <c r="G8" s="36">
        <v>0</v>
      </c>
      <c r="H8" s="20" t="s">
        <v>17</v>
      </c>
      <c r="I8" s="20" t="s">
        <v>17</v>
      </c>
      <c r="J8" s="35" t="s">
        <v>17</v>
      </c>
      <c r="K8" s="23" t="s">
        <v>17</v>
      </c>
      <c r="L8" s="38">
        <v>0</v>
      </c>
      <c r="M8" s="17"/>
      <c r="N8" s="14"/>
    </row>
    <row r="9" spans="1:16" s="12" customFormat="1" ht="17.25" customHeight="1" x14ac:dyDescent="0.3">
      <c r="A9" s="25" t="s">
        <v>19</v>
      </c>
      <c r="B9" s="34">
        <v>2815382</v>
      </c>
      <c r="C9" s="34">
        <v>295567</v>
      </c>
      <c r="D9" s="34">
        <v>492767</v>
      </c>
      <c r="E9" s="34">
        <v>2027048</v>
      </c>
      <c r="F9" s="36">
        <f>1806477+13487</f>
        <v>1819964</v>
      </c>
      <c r="G9" s="36">
        <v>0</v>
      </c>
      <c r="H9" s="20" t="s">
        <v>17</v>
      </c>
      <c r="I9" s="20">
        <f>205476</f>
        <v>205476</v>
      </c>
      <c r="J9" s="35">
        <v>0</v>
      </c>
      <c r="K9" s="35">
        <v>1608</v>
      </c>
      <c r="L9" s="38">
        <v>0</v>
      </c>
      <c r="M9" s="17"/>
      <c r="N9" s="14"/>
    </row>
    <row r="10" spans="1:16" s="12" customFormat="1" ht="17.25" customHeight="1" x14ac:dyDescent="0.3">
      <c r="A10" s="24" t="s">
        <v>20</v>
      </c>
      <c r="B10" s="34">
        <v>17483623</v>
      </c>
      <c r="C10" s="34">
        <v>1863361</v>
      </c>
      <c r="D10" s="34">
        <v>3106578</v>
      </c>
      <c r="E10" s="34">
        <v>12513684</v>
      </c>
      <c r="F10" s="36">
        <v>9319434</v>
      </c>
      <c r="G10" s="36">
        <v>0</v>
      </c>
      <c r="H10" s="20">
        <f>905441</f>
        <v>905441</v>
      </c>
      <c r="I10" s="20">
        <v>1312633</v>
      </c>
      <c r="J10" s="46">
        <f>3194250-H10-I10-K10</f>
        <v>913028</v>
      </c>
      <c r="K10" s="23">
        <f>63142+6</f>
        <v>63148</v>
      </c>
      <c r="L10" s="42">
        <v>5269</v>
      </c>
      <c r="M10" s="17"/>
      <c r="N10" s="14"/>
      <c r="O10" s="14"/>
      <c r="P10" s="43"/>
    </row>
    <row r="11" spans="1:16" s="12" customFormat="1" ht="17.25" customHeight="1" x14ac:dyDescent="0.3">
      <c r="A11" s="26" t="s">
        <v>21</v>
      </c>
      <c r="B11" s="34">
        <v>12437596</v>
      </c>
      <c r="C11" s="34">
        <v>1324595</v>
      </c>
      <c r="D11" s="34">
        <v>2208353</v>
      </c>
      <c r="E11" s="34">
        <v>8904648</v>
      </c>
      <c r="F11" s="36">
        <v>8661014</v>
      </c>
      <c r="G11" s="36">
        <v>0</v>
      </c>
      <c r="H11" s="20" t="s">
        <v>17</v>
      </c>
      <c r="I11" s="20">
        <v>0</v>
      </c>
      <c r="J11" s="20">
        <v>0</v>
      </c>
      <c r="K11" s="23">
        <v>243634</v>
      </c>
      <c r="L11" s="38" t="s">
        <v>17</v>
      </c>
      <c r="M11" s="17"/>
      <c r="N11" s="14"/>
      <c r="O11" s="45"/>
    </row>
    <row r="12" spans="1:16" s="12" customFormat="1" ht="17.25" customHeight="1" x14ac:dyDescent="0.3">
      <c r="A12" s="24" t="s">
        <v>22</v>
      </c>
      <c r="B12" s="34">
        <v>4079725</v>
      </c>
      <c r="C12" s="34">
        <v>428302</v>
      </c>
      <c r="D12" s="34">
        <v>714061</v>
      </c>
      <c r="E12" s="34">
        <v>2937362</v>
      </c>
      <c r="F12" s="36">
        <v>2937117</v>
      </c>
      <c r="G12" s="36">
        <v>0</v>
      </c>
      <c r="H12" s="20" t="s">
        <v>17</v>
      </c>
      <c r="I12" s="20">
        <v>0</v>
      </c>
      <c r="J12" s="20">
        <v>0</v>
      </c>
      <c r="K12" s="23">
        <v>245</v>
      </c>
      <c r="L12" s="38" t="s">
        <v>17</v>
      </c>
      <c r="M12" s="17"/>
      <c r="N12" s="14"/>
    </row>
    <row r="13" spans="1:16" s="12" customFormat="1" ht="17.25" customHeight="1" x14ac:dyDescent="0.3">
      <c r="A13" s="24" t="s">
        <v>23</v>
      </c>
      <c r="B13" s="34">
        <v>18000000</v>
      </c>
      <c r="C13" s="34" t="s">
        <v>17</v>
      </c>
      <c r="D13" s="34" t="s">
        <v>17</v>
      </c>
      <c r="E13" s="34">
        <v>18000000</v>
      </c>
      <c r="F13" s="36">
        <v>15194722</v>
      </c>
      <c r="G13" s="36">
        <v>0</v>
      </c>
      <c r="H13" s="20">
        <v>1474438</v>
      </c>
      <c r="I13" s="20">
        <v>0</v>
      </c>
      <c r="J13" s="20">
        <v>0</v>
      </c>
      <c r="K13" s="23">
        <v>1330840</v>
      </c>
      <c r="L13" s="38">
        <v>0</v>
      </c>
      <c r="M13" s="17"/>
      <c r="N13" s="14"/>
    </row>
    <row r="14" spans="1:16" s="12" customFormat="1" ht="17.25" customHeight="1" x14ac:dyDescent="0.3">
      <c r="A14" s="24" t="s">
        <v>24</v>
      </c>
      <c r="B14" s="34">
        <v>30435778</v>
      </c>
      <c r="C14" s="34">
        <v>3195240</v>
      </c>
      <c r="D14" s="34">
        <v>5327076</v>
      </c>
      <c r="E14" s="34">
        <v>21913462</v>
      </c>
      <c r="F14" s="36">
        <v>19806822</v>
      </c>
      <c r="G14" s="36">
        <v>0</v>
      </c>
      <c r="H14" s="20" t="s">
        <v>17</v>
      </c>
      <c r="I14" s="20">
        <v>1406640</v>
      </c>
      <c r="J14" s="35">
        <f>700000-700000</f>
        <v>0</v>
      </c>
      <c r="K14" s="44">
        <v>700000</v>
      </c>
      <c r="L14" s="38">
        <v>0</v>
      </c>
      <c r="M14" s="17"/>
      <c r="N14" s="14"/>
    </row>
    <row r="15" spans="1:16" s="12" customFormat="1" ht="17.25" customHeight="1" x14ac:dyDescent="0.3">
      <c r="A15" s="24" t="s">
        <v>25</v>
      </c>
      <c r="B15" s="34">
        <v>1955221</v>
      </c>
      <c r="C15" s="34">
        <v>132122</v>
      </c>
      <c r="D15" s="34">
        <v>220273</v>
      </c>
      <c r="E15" s="34">
        <v>1602826</v>
      </c>
      <c r="F15" s="36">
        <f>1585070+17268</f>
        <v>1602338</v>
      </c>
      <c r="G15" s="36">
        <v>0</v>
      </c>
      <c r="H15" s="20" t="s">
        <v>17</v>
      </c>
      <c r="I15" s="20">
        <v>0</v>
      </c>
      <c r="J15" s="23">
        <v>0</v>
      </c>
      <c r="K15" s="23">
        <v>488</v>
      </c>
      <c r="L15" s="38" t="s">
        <v>17</v>
      </c>
      <c r="M15" s="17"/>
      <c r="N15" s="14"/>
    </row>
    <row r="16" spans="1:16" s="12" customFormat="1" ht="17.25" customHeight="1" x14ac:dyDescent="0.3">
      <c r="A16" s="24" t="s">
        <v>26</v>
      </c>
      <c r="B16" s="34">
        <v>562955</v>
      </c>
      <c r="C16" s="34">
        <v>60905</v>
      </c>
      <c r="D16" s="34">
        <v>101540</v>
      </c>
      <c r="E16" s="34">
        <v>400510</v>
      </c>
      <c r="F16" s="36">
        <v>396505</v>
      </c>
      <c r="G16" s="36">
        <v>0</v>
      </c>
      <c r="H16" s="20" t="s">
        <v>17</v>
      </c>
      <c r="I16" s="20">
        <v>0</v>
      </c>
      <c r="J16" s="23">
        <v>4005</v>
      </c>
      <c r="K16" s="23">
        <v>0</v>
      </c>
      <c r="L16" s="38">
        <v>0</v>
      </c>
      <c r="M16" s="17"/>
      <c r="N16" s="14"/>
    </row>
    <row r="17" spans="1:14" s="13" customFormat="1" ht="17.25" customHeight="1" thickBot="1" x14ac:dyDescent="0.35">
      <c r="A17" s="27" t="s">
        <v>27</v>
      </c>
      <c r="B17" s="37">
        <f>SUM(B7:B16)</f>
        <v>96354847</v>
      </c>
      <c r="C17" s="37">
        <f t="shared" ref="C17:L17" si="0">SUM(C7:C16)</f>
        <v>8207664</v>
      </c>
      <c r="D17" s="37">
        <f t="shared" si="0"/>
        <v>13683744</v>
      </c>
      <c r="E17" s="37">
        <f t="shared" si="0"/>
        <v>74463439</v>
      </c>
      <c r="F17" s="37">
        <f t="shared" si="0"/>
        <v>65784742</v>
      </c>
      <c r="G17" s="37">
        <f t="shared" si="0"/>
        <v>0</v>
      </c>
      <c r="H17" s="37">
        <f t="shared" si="0"/>
        <v>2379879</v>
      </c>
      <c r="I17" s="37">
        <f t="shared" si="0"/>
        <v>2987182</v>
      </c>
      <c r="J17" s="37">
        <f t="shared" si="0"/>
        <v>917033</v>
      </c>
      <c r="K17" s="37">
        <f t="shared" si="0"/>
        <v>2394603</v>
      </c>
      <c r="L17" s="41">
        <f t="shared" si="0"/>
        <v>5269</v>
      </c>
      <c r="M17" s="17"/>
      <c r="N17" s="14"/>
    </row>
    <row r="18" spans="1:14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4">
        <f>B18-Percentage!B18</f>
        <v>0</v>
      </c>
      <c r="N18" s="14"/>
    </row>
    <row r="19" spans="1:14" s="15" customFormat="1" ht="16.5" customHeight="1" x14ac:dyDescent="0.25">
      <c r="A19" s="48" t="s">
        <v>38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4" s="15" customFormat="1" ht="19.5" customHeight="1" x14ac:dyDescent="0.25">
      <c r="A20" s="48" t="s">
        <v>39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4" s="15" customFormat="1" ht="38.4" customHeight="1" thickBot="1" x14ac:dyDescent="0.3">
      <c r="A21" s="49" t="s">
        <v>28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4" ht="22.5" customHeight="1" thickBot="1" x14ac:dyDescent="0.35">
      <c r="A22" s="62" t="s">
        <v>29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</row>
    <row r="23" spans="1:14" ht="134.25" customHeight="1" x14ac:dyDescent="0.3">
      <c r="A23" s="65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4" ht="27" customHeight="1" x14ac:dyDescent="0.3">
      <c r="A24" s="68" t="s">
        <v>31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</row>
    <row r="25" spans="1:14" ht="16.5" customHeight="1" x14ac:dyDescent="0.3">
      <c r="A25" s="50" t="s">
        <v>32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</row>
    <row r="26" spans="1:14" ht="17.25" customHeight="1" x14ac:dyDescent="0.3">
      <c r="A26" s="50" t="s">
        <v>33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</row>
    <row r="27" spans="1:14" ht="15.75" customHeight="1" thickBot="1" x14ac:dyDescent="0.35">
      <c r="A27" s="53" t="s">
        <v>34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</row>
  </sheetData>
  <mergeCells count="23">
    <mergeCell ref="A19:L19"/>
    <mergeCell ref="A3:I3"/>
    <mergeCell ref="F5:F6"/>
    <mergeCell ref="E5:E6"/>
    <mergeCell ref="D5:D6"/>
    <mergeCell ref="H5:H6"/>
    <mergeCell ref="A4:L4"/>
    <mergeCell ref="A20:L20"/>
    <mergeCell ref="A21:L21"/>
    <mergeCell ref="A26:L26"/>
    <mergeCell ref="A27:L27"/>
    <mergeCell ref="J5:J6"/>
    <mergeCell ref="G5:G6"/>
    <mergeCell ref="L5:L6"/>
    <mergeCell ref="C5:C6"/>
    <mergeCell ref="A5:A6"/>
    <mergeCell ref="A22:L22"/>
    <mergeCell ref="A23:L23"/>
    <mergeCell ref="A24:L24"/>
    <mergeCell ref="A25:L25"/>
    <mergeCell ref="I5:I6"/>
    <mergeCell ref="B5:B6"/>
    <mergeCell ref="K5:K6"/>
  </mergeCells>
  <hyperlinks>
    <hyperlink ref="A24:K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L19" r:id="rId2" display="1 On January 13, 2014, the states announced the First Control Period Interim Adjustment for Banked Allowances (FCPIABA). Additional information available at https://www.rggi.org/program-overview-and-design/elements" xr:uid="{3001B752-BEC1-4231-99FC-ADF0891BB92F}"/>
    <hyperlink ref="A20:L20" r:id="rId3" display="2 On March 17, 2014, the states announced the Second Control Period Interim Adjustment for Banked Allowances (SCPIABA). Additional information available at https://www.rggi.org/program-overview-and-design/elements" xr:uid="{A2943C4B-C2FB-453E-9CED-CB124EBB30DE}"/>
  </hyperlinks>
  <printOptions horizontalCentered="1" verticalCentered="1" gridLines="1"/>
  <pageMargins left="0" right="0" top="0" bottom="0" header="0" footer="0"/>
  <pageSetup scale="70" orientation="landscape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tabSelected="1" zoomScale="85" zoomScaleNormal="85" zoomScaleSheetLayoutView="85" zoomScalePageLayoutView="60" workbookViewId="0">
      <selection activeCell="N16" sqref="N16"/>
    </sheetView>
  </sheetViews>
  <sheetFormatPr defaultColWidth="9.33203125" defaultRowHeight="14.4" x14ac:dyDescent="0.3"/>
  <cols>
    <col min="1" max="1" width="15.33203125" style="1" customWidth="1"/>
    <col min="2" max="7" width="15.6640625" style="1" customWidth="1"/>
    <col min="8" max="8" width="13" style="1" customWidth="1"/>
    <col min="9" max="10" width="15.6640625" style="1" customWidth="1"/>
    <col min="11" max="12" width="11.33203125" style="1" customWidth="1"/>
    <col min="13" max="13" width="9.33203125" style="1"/>
    <col min="14" max="14" width="11" style="1" bestFit="1" customWidth="1"/>
    <col min="15" max="16384" width="9.33203125" style="1"/>
  </cols>
  <sheetData>
    <row r="1" spans="1:17" s="6" customFormat="1" ht="118.2" customHeight="1" x14ac:dyDescent="0.3">
      <c r="A1" s="11" t="str">
        <f>Numbers!A1</f>
        <v>Distribution of 2020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7" x14ac:dyDescent="0.3">
      <c r="A2" s="3" t="s">
        <v>1</v>
      </c>
      <c r="B2" s="16" t="str">
        <f>Numbers!B2</f>
        <v>01-20-2023</v>
      </c>
      <c r="C2" s="4"/>
      <c r="D2" s="4"/>
      <c r="E2" s="4"/>
      <c r="F2" s="5"/>
      <c r="G2" s="5"/>
      <c r="H2" s="5"/>
      <c r="I2" s="5"/>
      <c r="J2" s="5"/>
    </row>
    <row r="3" spans="1:17" ht="15" customHeight="1" thickBot="1" x14ac:dyDescent="0.3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</row>
    <row r="4" spans="1:17" ht="17.25" customHeight="1" thickBot="1" x14ac:dyDescent="0.35">
      <c r="A4" s="72" t="str">
        <f>Numbers!A4</f>
        <v>Distribution of 2020 CO2 Allowances By State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7" ht="25.5" customHeight="1" x14ac:dyDescent="0.3">
      <c r="A5" s="60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35</v>
      </c>
      <c r="J5" s="56" t="s">
        <v>13</v>
      </c>
      <c r="K5" s="56" t="s">
        <v>14</v>
      </c>
      <c r="L5" s="58" t="s">
        <v>15</v>
      </c>
    </row>
    <row r="6" spans="1:17" ht="27.6" customHeight="1" x14ac:dyDescent="0.3">
      <c r="A6" s="61"/>
      <c r="B6" s="57"/>
      <c r="C6" s="57"/>
      <c r="D6" s="57"/>
      <c r="E6" s="57"/>
      <c r="F6" s="57"/>
      <c r="G6" s="57"/>
      <c r="H6" s="57"/>
      <c r="I6" s="57"/>
      <c r="J6" s="57"/>
      <c r="K6" s="57"/>
      <c r="L6" s="59"/>
    </row>
    <row r="7" spans="1:17" s="12" customFormat="1" ht="17.25" customHeight="1" x14ac:dyDescent="0.3">
      <c r="A7" s="26" t="s">
        <v>16</v>
      </c>
      <c r="B7" s="18">
        <f>Numbers!B7</f>
        <v>5061540</v>
      </c>
      <c r="C7" s="18">
        <f>Numbers!C7</f>
        <v>531969</v>
      </c>
      <c r="D7" s="18">
        <f>Numbers!D7</f>
        <v>886894</v>
      </c>
      <c r="E7" s="18">
        <f>Numbers!E7</f>
        <v>3642677</v>
      </c>
      <c r="F7" s="19">
        <f>Numbers!F7/Numbers!E7</f>
        <v>0.96786072440680304</v>
      </c>
      <c r="G7" s="21">
        <f>Numbers!G7</f>
        <v>0</v>
      </c>
      <c r="H7" s="23" t="s">
        <v>17</v>
      </c>
      <c r="I7" s="19">
        <f>Numbers!I7/Numbers!E7</f>
        <v>1.7139318144320785E-2</v>
      </c>
      <c r="J7" s="29">
        <f>Numbers!J7/Numbers!E7</f>
        <v>0</v>
      </c>
      <c r="K7" s="19">
        <f>Numbers!K7/Numbers!E7</f>
        <v>1.4999957448876198E-2</v>
      </c>
      <c r="L7" s="38">
        <v>0</v>
      </c>
      <c r="M7" s="14"/>
      <c r="O7" s="14"/>
      <c r="P7" s="14"/>
      <c r="Q7" s="14"/>
    </row>
    <row r="8" spans="1:17" s="12" customFormat="1" ht="17.25" customHeight="1" x14ac:dyDescent="0.3">
      <c r="A8" s="24" t="s">
        <v>18</v>
      </c>
      <c r="B8" s="18">
        <f>Numbers!B8</f>
        <v>3523027</v>
      </c>
      <c r="C8" s="18">
        <f>Numbers!C8</f>
        <v>375603</v>
      </c>
      <c r="D8" s="18">
        <f>Numbers!D8</f>
        <v>626202</v>
      </c>
      <c r="E8" s="18">
        <f>Numbers!E8</f>
        <v>2521222</v>
      </c>
      <c r="F8" s="19">
        <f>Numbers!F8/Numbers!E8</f>
        <v>1</v>
      </c>
      <c r="G8" s="21">
        <f>Numbers!G8</f>
        <v>0</v>
      </c>
      <c r="H8" s="23" t="s">
        <v>17</v>
      </c>
      <c r="I8" s="10" t="s">
        <v>17</v>
      </c>
      <c r="J8" s="10" t="s">
        <v>17</v>
      </c>
      <c r="K8" s="29" t="s">
        <v>17</v>
      </c>
      <c r="L8" s="38">
        <v>0</v>
      </c>
      <c r="M8" s="14"/>
      <c r="O8" s="14"/>
      <c r="P8" s="14"/>
      <c r="Q8" s="14"/>
    </row>
    <row r="9" spans="1:17" s="12" customFormat="1" ht="17.25" customHeight="1" x14ac:dyDescent="0.3">
      <c r="A9" s="25" t="s">
        <v>19</v>
      </c>
      <c r="B9" s="18">
        <f>Numbers!B9</f>
        <v>2815382</v>
      </c>
      <c r="C9" s="18">
        <f>Numbers!C9</f>
        <v>295567</v>
      </c>
      <c r="D9" s="18">
        <f>Numbers!D9</f>
        <v>492767</v>
      </c>
      <c r="E9" s="18">
        <f>Numbers!E9</f>
        <v>2027048</v>
      </c>
      <c r="F9" s="19">
        <f>Numbers!F9/Numbers!E9</f>
        <v>0.89783961701942927</v>
      </c>
      <c r="G9" s="21">
        <f>Numbers!G9</f>
        <v>0</v>
      </c>
      <c r="H9" s="23" t="s">
        <v>17</v>
      </c>
      <c r="I9" s="19">
        <f>Numbers!I9/Numbers!E9</f>
        <v>0.10136711118828957</v>
      </c>
      <c r="J9" s="29">
        <f>Numbers!J9/Numbers!E9</f>
        <v>0</v>
      </c>
      <c r="K9" s="19">
        <f>Numbers!K9/Numbers!E9</f>
        <v>7.9327179228118924E-4</v>
      </c>
      <c r="L9" s="38">
        <v>0</v>
      </c>
      <c r="M9" s="14"/>
      <c r="O9" s="14"/>
      <c r="P9" s="14"/>
      <c r="Q9" s="14"/>
    </row>
    <row r="10" spans="1:17" s="12" customFormat="1" ht="17.25" customHeight="1" x14ac:dyDescent="0.3">
      <c r="A10" s="24" t="s">
        <v>20</v>
      </c>
      <c r="B10" s="18">
        <f>Numbers!B10</f>
        <v>17483623</v>
      </c>
      <c r="C10" s="18">
        <f>Numbers!C10</f>
        <v>1863361</v>
      </c>
      <c r="D10" s="18">
        <f>Numbers!D10</f>
        <v>3106578</v>
      </c>
      <c r="E10" s="18">
        <f>Numbers!E10</f>
        <v>12513684</v>
      </c>
      <c r="F10" s="19">
        <f>Numbers!F10/Numbers!E10</f>
        <v>0.74473943884151139</v>
      </c>
      <c r="G10" s="21">
        <f>Numbers!G10</f>
        <v>0</v>
      </c>
      <c r="H10" s="22">
        <f>Numbers!H10/Numbers!E10</f>
        <v>7.2356070362652597E-2</v>
      </c>
      <c r="I10" s="19">
        <f>Numbers!I10/Numbers!E10</f>
        <v>0.10489580846056205</v>
      </c>
      <c r="J10" s="29">
        <f>Numbers!J10/Numbers!E10</f>
        <v>7.2962366637994061E-2</v>
      </c>
      <c r="K10" s="19">
        <f>Numbers!K10/Numbers!E10</f>
        <v>5.0463156972798736E-3</v>
      </c>
      <c r="L10" s="39">
        <v>0</v>
      </c>
      <c r="M10" s="14"/>
      <c r="O10" s="14"/>
      <c r="P10" s="14"/>
      <c r="Q10" s="14"/>
    </row>
    <row r="11" spans="1:17" s="12" customFormat="1" ht="17.25" customHeight="1" x14ac:dyDescent="0.3">
      <c r="A11" s="26" t="s">
        <v>21</v>
      </c>
      <c r="B11" s="18">
        <f>Numbers!B11</f>
        <v>12437596</v>
      </c>
      <c r="C11" s="18">
        <f>Numbers!C11</f>
        <v>1324595</v>
      </c>
      <c r="D11" s="18">
        <f>Numbers!D11</f>
        <v>2208353</v>
      </c>
      <c r="E11" s="18">
        <f>Numbers!E11</f>
        <v>8904648</v>
      </c>
      <c r="F11" s="19">
        <f>Numbers!F11/Numbers!E11</f>
        <v>0.97263968210759144</v>
      </c>
      <c r="G11" s="21">
        <f>Numbers!G11</f>
        <v>0</v>
      </c>
      <c r="H11" s="23" t="s">
        <v>17</v>
      </c>
      <c r="I11" s="19">
        <f>Numbers!I11/Numbers!E11</f>
        <v>0</v>
      </c>
      <c r="J11" s="29">
        <f>Numbers!J11/Numbers!E11</f>
        <v>0</v>
      </c>
      <c r="K11" s="19">
        <f>Numbers!K11/Numbers!E11</f>
        <v>2.7360317892408548E-2</v>
      </c>
      <c r="L11" s="38" t="s">
        <v>17</v>
      </c>
      <c r="M11" s="14"/>
      <c r="O11" s="14"/>
      <c r="P11" s="14"/>
      <c r="Q11" s="14"/>
    </row>
    <row r="12" spans="1:17" s="12" customFormat="1" ht="17.25" customHeight="1" x14ac:dyDescent="0.3">
      <c r="A12" s="24" t="s">
        <v>22</v>
      </c>
      <c r="B12" s="18">
        <f>Numbers!B12</f>
        <v>4079725</v>
      </c>
      <c r="C12" s="18">
        <f>Numbers!C12</f>
        <v>428302</v>
      </c>
      <c r="D12" s="18">
        <f>Numbers!D12</f>
        <v>714061</v>
      </c>
      <c r="E12" s="18">
        <f>Numbers!E12</f>
        <v>2937362</v>
      </c>
      <c r="F12" s="19">
        <f>Numbers!F12/Numbers!E12</f>
        <v>0.99991659182627135</v>
      </c>
      <c r="G12" s="21">
        <f>Numbers!G12</f>
        <v>0</v>
      </c>
      <c r="H12" s="23" t="s">
        <v>17</v>
      </c>
      <c r="I12" s="19">
        <f>Numbers!I12/Numbers!E12</f>
        <v>0</v>
      </c>
      <c r="J12" s="29">
        <f>Numbers!J12/Numbers!E12</f>
        <v>0</v>
      </c>
      <c r="K12" s="19">
        <f>Numbers!K12/Numbers!E12</f>
        <v>8.3408173728672193E-5</v>
      </c>
      <c r="L12" s="38" t="s">
        <v>17</v>
      </c>
      <c r="M12" s="14"/>
      <c r="O12" s="14"/>
      <c r="P12" s="14"/>
      <c r="Q12" s="14"/>
    </row>
    <row r="13" spans="1:17" s="12" customFormat="1" ht="17.25" customHeight="1" x14ac:dyDescent="0.3">
      <c r="A13" s="24" t="s">
        <v>23</v>
      </c>
      <c r="B13" s="18">
        <f>Numbers!B13</f>
        <v>18000000</v>
      </c>
      <c r="C13" s="34" t="str">
        <f>Numbers!C13</f>
        <v>N/A</v>
      </c>
      <c r="D13" s="34" t="str">
        <f>Numbers!D13</f>
        <v>N/A</v>
      </c>
      <c r="E13" s="18">
        <f>Numbers!E13</f>
        <v>18000000</v>
      </c>
      <c r="F13" s="19">
        <f>Numbers!F13/Numbers!E13</f>
        <v>0.84415122222222227</v>
      </c>
      <c r="G13" s="21">
        <f>Numbers!G13</f>
        <v>0</v>
      </c>
      <c r="H13" s="22">
        <v>0</v>
      </c>
      <c r="I13" s="19">
        <f>Numbers!I13/Numbers!E13</f>
        <v>0</v>
      </c>
      <c r="J13" s="29">
        <f>Numbers!J13/Numbers!E13</f>
        <v>0</v>
      </c>
      <c r="K13" s="19">
        <f>Numbers!K13/Numbers!E13</f>
        <v>7.393555555555556E-2</v>
      </c>
      <c r="L13" s="38">
        <v>0</v>
      </c>
      <c r="M13" s="14"/>
      <c r="O13" s="14"/>
      <c r="P13" s="14"/>
      <c r="Q13" s="14"/>
    </row>
    <row r="14" spans="1:17" s="12" customFormat="1" ht="17.25" customHeight="1" x14ac:dyDescent="0.3">
      <c r="A14" s="24" t="s">
        <v>24</v>
      </c>
      <c r="B14" s="18">
        <f>Numbers!B14</f>
        <v>30435778</v>
      </c>
      <c r="C14" s="18">
        <f>Numbers!C14</f>
        <v>3195240</v>
      </c>
      <c r="D14" s="18">
        <f>Numbers!D14</f>
        <v>5327076</v>
      </c>
      <c r="E14" s="18">
        <f>Numbers!E14</f>
        <v>21913462</v>
      </c>
      <c r="F14" s="19">
        <f>Numbers!F14/Numbers!E14</f>
        <v>0.90386548688655399</v>
      </c>
      <c r="G14" s="21">
        <f>Numbers!G14</f>
        <v>0</v>
      </c>
      <c r="H14" s="23" t="s">
        <v>17</v>
      </c>
      <c r="I14" s="19">
        <f>Numbers!I14/Numbers!E14</f>
        <v>6.4190678770885218E-2</v>
      </c>
      <c r="J14" s="29">
        <f>Numbers!J14/Numbers!E14</f>
        <v>0</v>
      </c>
      <c r="K14" s="19">
        <f>Numbers!K14/Numbers!E14</f>
        <v>3.1943834342560748E-2</v>
      </c>
      <c r="L14" s="38">
        <v>0</v>
      </c>
      <c r="M14" s="14"/>
      <c r="O14" s="14"/>
      <c r="P14" s="14"/>
      <c r="Q14" s="14"/>
    </row>
    <row r="15" spans="1:17" s="12" customFormat="1" ht="17.25" customHeight="1" x14ac:dyDescent="0.3">
      <c r="A15" s="24" t="s">
        <v>25</v>
      </c>
      <c r="B15" s="18">
        <f>Numbers!B15</f>
        <v>1955221</v>
      </c>
      <c r="C15" s="18">
        <f>Numbers!C15</f>
        <v>132122</v>
      </c>
      <c r="D15" s="18">
        <f>Numbers!D15</f>
        <v>220273</v>
      </c>
      <c r="E15" s="18">
        <f>Numbers!E15</f>
        <v>1602826</v>
      </c>
      <c r="F15" s="19">
        <f>Numbers!F15/Numbers!E15</f>
        <v>0.99969553775643771</v>
      </c>
      <c r="G15" s="21">
        <f>Numbers!G15</f>
        <v>0</v>
      </c>
      <c r="H15" s="23" t="s">
        <v>17</v>
      </c>
      <c r="I15" s="19">
        <f>Numbers!I15/Numbers!E15</f>
        <v>0</v>
      </c>
      <c r="J15" s="29">
        <f>Numbers!J15/Numbers!E15</f>
        <v>0</v>
      </c>
      <c r="K15" s="19">
        <f>Numbers!K15/Numbers!E15</f>
        <v>3.044622435623081E-4</v>
      </c>
      <c r="L15" s="38" t="s">
        <v>17</v>
      </c>
      <c r="M15" s="14"/>
      <c r="O15" s="14"/>
      <c r="P15" s="14"/>
      <c r="Q15" s="14"/>
    </row>
    <row r="16" spans="1:17" s="12" customFormat="1" ht="17.25" customHeight="1" x14ac:dyDescent="0.3">
      <c r="A16" s="24" t="s">
        <v>26</v>
      </c>
      <c r="B16" s="18">
        <f>Numbers!B16</f>
        <v>562955</v>
      </c>
      <c r="C16" s="18">
        <f>Numbers!C16</f>
        <v>60905</v>
      </c>
      <c r="D16" s="18">
        <f>Numbers!D16</f>
        <v>101540</v>
      </c>
      <c r="E16" s="18">
        <f>Numbers!E16</f>
        <v>400510</v>
      </c>
      <c r="F16" s="19">
        <f>Numbers!F16/Numbers!E16</f>
        <v>0.9900002496816559</v>
      </c>
      <c r="G16" s="21">
        <f>Numbers!G16</f>
        <v>0</v>
      </c>
      <c r="H16" s="23" t="s">
        <v>17</v>
      </c>
      <c r="I16" s="19">
        <f>Numbers!I16/Numbers!E16</f>
        <v>0</v>
      </c>
      <c r="J16" s="29">
        <f>Numbers!J16/Numbers!E16</f>
        <v>9.9997503183441114E-3</v>
      </c>
      <c r="K16" s="19">
        <f>Numbers!K16/Numbers!E16</f>
        <v>0</v>
      </c>
      <c r="L16" s="38">
        <v>0</v>
      </c>
      <c r="M16" s="14"/>
      <c r="O16" s="14"/>
      <c r="P16" s="14"/>
      <c r="Q16" s="14"/>
    </row>
    <row r="17" spans="1:17" s="13" customFormat="1" ht="17.25" customHeight="1" thickBot="1" x14ac:dyDescent="0.35">
      <c r="A17" s="27" t="s">
        <v>27</v>
      </c>
      <c r="B17" s="28">
        <f>Numbers!B17</f>
        <v>96354847</v>
      </c>
      <c r="C17" s="28">
        <f>Numbers!C17</f>
        <v>8207664</v>
      </c>
      <c r="D17" s="28">
        <f>Numbers!D17</f>
        <v>13683744</v>
      </c>
      <c r="E17" s="28">
        <f>Numbers!E17</f>
        <v>74463439</v>
      </c>
      <c r="F17" s="30">
        <f>Numbers!F17/Numbers!E17</f>
        <v>0.88345022582156052</v>
      </c>
      <c r="G17" s="31">
        <f>SUM(G7:G16)</f>
        <v>0</v>
      </c>
      <c r="H17" s="32">
        <f>Numbers!H17/Numbers!E17</f>
        <v>3.1960369168552639E-2</v>
      </c>
      <c r="I17" s="32">
        <f>Numbers!I17/Numbers!E17</f>
        <v>4.0116089722904147E-2</v>
      </c>
      <c r="J17" s="33">
        <f>Numbers!J17/Numbers!E17</f>
        <v>1.2315211495939638E-2</v>
      </c>
      <c r="K17" s="33">
        <f>Numbers!K17/Numbers!E17</f>
        <v>3.2158103791043009E-2</v>
      </c>
      <c r="L17" s="40">
        <f>Numbers!L17</f>
        <v>5269</v>
      </c>
      <c r="M17" s="14"/>
      <c r="O17" s="14"/>
      <c r="P17" s="14"/>
      <c r="Q17" s="14"/>
    </row>
    <row r="18" spans="1:17" s="13" customFormat="1" ht="3.75" customHeight="1" x14ac:dyDescent="0.3">
      <c r="K18" s="14"/>
      <c r="L18" s="14"/>
    </row>
    <row r="19" spans="1:17" s="15" customFormat="1" ht="15" customHeight="1" x14ac:dyDescent="0.25">
      <c r="A19" s="48" t="s">
        <v>38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7" s="15" customFormat="1" ht="15.75" customHeight="1" x14ac:dyDescent="0.25">
      <c r="A20" s="48" t="s">
        <v>39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7" s="15" customFormat="1" ht="30.6" customHeight="1" thickBot="1" x14ac:dyDescent="0.3">
      <c r="A21" s="75" t="s">
        <v>36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1:17" ht="17.25" customHeight="1" thickBot="1" x14ac:dyDescent="0.35">
      <c r="A22" s="62" t="s">
        <v>29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</row>
    <row r="23" spans="1:17" ht="133.5" customHeight="1" x14ac:dyDescent="0.3">
      <c r="A23" s="65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7" ht="27" customHeight="1" x14ac:dyDescent="0.3">
      <c r="A24" s="68" t="s">
        <v>31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</row>
    <row r="25" spans="1:17" ht="15" customHeight="1" x14ac:dyDescent="0.3">
      <c r="A25" s="50" t="s">
        <v>32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</row>
    <row r="26" spans="1:17" ht="15.6" customHeight="1" x14ac:dyDescent="0.3">
      <c r="A26" s="50" t="s">
        <v>33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</row>
    <row r="27" spans="1:17" ht="15" thickBot="1" x14ac:dyDescent="0.35">
      <c r="A27" s="53" t="s">
        <v>34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</row>
  </sheetData>
  <mergeCells count="23">
    <mergeCell ref="A27:L27"/>
    <mergeCell ref="A22:L22"/>
    <mergeCell ref="A23:L23"/>
    <mergeCell ref="A24:L24"/>
    <mergeCell ref="A25:L25"/>
    <mergeCell ref="A26:L26"/>
    <mergeCell ref="A21:K21"/>
    <mergeCell ref="F5:F6"/>
    <mergeCell ref="G5:G6"/>
    <mergeCell ref="H5:H6"/>
    <mergeCell ref="K5:K6"/>
    <mergeCell ref="D5:D6"/>
    <mergeCell ref="A19:L19"/>
    <mergeCell ref="A20:L20"/>
    <mergeCell ref="A4:L4"/>
    <mergeCell ref="J5:J6"/>
    <mergeCell ref="I5:I6"/>
    <mergeCell ref="A3:J3"/>
    <mergeCell ref="A5:A6"/>
    <mergeCell ref="B5:B6"/>
    <mergeCell ref="C5:C6"/>
    <mergeCell ref="E5:E6"/>
    <mergeCell ref="L5:L6"/>
  </mergeCells>
  <hyperlinks>
    <hyperlink ref="A24:K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100-000002000000}"/>
    <hyperlink ref="A19:L19" r:id="rId2" display="1 On January 13, 2014, the states announced the First Control Period Interim Adjustment for Banked Allowances (FCPIABA). Additional information available at https://www.rggi.org/program-overview-and-design/elements" xr:uid="{51AC5302-35FB-403E-B810-F35380C41872}"/>
    <hyperlink ref="A20:L20" r:id="rId3" display="2 On March 17, 2014, the states announced the Second Control Period Interim Adjustment for Banked Allowances (SCPIABA). Additional information available at https://www.rggi.org/program-overview-and-design/elements" xr:uid="{9973EF0E-D182-4E73-AE1B-673C63528716}"/>
  </hyperlinks>
  <printOptions horizontalCentered="1" verticalCentered="1"/>
  <pageMargins left="0.25" right="0.25" top="0.5" bottom="0.25" header="0.05" footer="0.05"/>
  <pageSetup scale="68" orientation="landscape" horizontalDpi="4294967295" verticalDpi="4294967295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CA30AA-AA53-475A-A329-FFA0D0C45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5BCC93-A9EB-42F2-81D3-222C9D3F4FD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CDF2820-9F51-4254-8F4D-79BE9DAB0F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6979CD-B30B-4207-AB32-E67DC04819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2024-12-05T21:00:20Z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