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21 Vintage/Updates to 2021 tracker/"/>
    </mc:Choice>
  </mc:AlternateContent>
  <xr:revisionPtr revIDLastSave="38" documentId="8_{590A292C-5E7E-49AA-A350-B03048362AE6}" xr6:coauthVersionLast="47" xr6:coauthVersionMax="47" xr10:uidLastSave="{10BCC068-94B4-4FC4-904C-2160E1F83213}"/>
  <bookViews>
    <workbookView xWindow="15525" yWindow="-16320" windowWidth="29040" windowHeight="15840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Numbers!$A$1:$J$24</definedName>
    <definedName name="_xlnm.Print_Area" localSheetId="1">Percentage!$A$1:$J$24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E15" i="1"/>
  <c r="J14" i="1"/>
  <c r="I14" i="1"/>
  <c r="I10" i="1"/>
  <c r="G10" i="1"/>
  <c r="I9" i="1"/>
  <c r="E9" i="1"/>
  <c r="E13" i="1" l="1"/>
  <c r="E11" i="1"/>
  <c r="H7" i="1" l="1"/>
  <c r="E12" i="1" l="1"/>
  <c r="N19" i="1" l="1"/>
  <c r="E18" i="1" l="1"/>
  <c r="I14" i="2" l="1"/>
  <c r="J9" i="2"/>
  <c r="J10" i="2"/>
  <c r="J11" i="2"/>
  <c r="J12" i="2"/>
  <c r="J13" i="2"/>
  <c r="J14" i="2"/>
  <c r="J15" i="2"/>
  <c r="J16" i="2"/>
  <c r="J7" i="2"/>
  <c r="I9" i="2"/>
  <c r="I10" i="2"/>
  <c r="I11" i="2"/>
  <c r="I12" i="2"/>
  <c r="I13" i="2"/>
  <c r="I15" i="2"/>
  <c r="I16" i="2"/>
  <c r="I7" i="2"/>
  <c r="H9" i="2"/>
  <c r="H10" i="2"/>
  <c r="H11" i="2"/>
  <c r="H12" i="2"/>
  <c r="H13" i="2"/>
  <c r="H14" i="2"/>
  <c r="H15" i="2"/>
  <c r="H16" i="2"/>
  <c r="H7" i="2"/>
  <c r="E8" i="2"/>
  <c r="E9" i="2"/>
  <c r="E10" i="2"/>
  <c r="E11" i="2"/>
  <c r="E12" i="2"/>
  <c r="E13" i="2"/>
  <c r="E14" i="2"/>
  <c r="E15" i="2"/>
  <c r="E16" i="2"/>
  <c r="E17" i="2"/>
  <c r="E7" i="2"/>
  <c r="G18" i="2"/>
  <c r="K18" i="2"/>
  <c r="F7" i="2" l="1"/>
  <c r="F8" i="2"/>
  <c r="F9" i="2"/>
  <c r="F10" i="2"/>
  <c r="F11" i="2"/>
  <c r="F12" i="2"/>
  <c r="F13" i="2"/>
  <c r="F14" i="2"/>
  <c r="F15" i="2"/>
  <c r="F16" i="2"/>
  <c r="F17" i="2"/>
  <c r="F18" i="2" l="1"/>
  <c r="D17" i="2"/>
  <c r="C17" i="2"/>
  <c r="B17" i="2"/>
  <c r="C18" i="1"/>
  <c r="D18" i="1"/>
  <c r="F18" i="1"/>
  <c r="G18" i="1"/>
  <c r="H18" i="1"/>
  <c r="H18" i="2" s="1"/>
  <c r="J18" i="1"/>
  <c r="K18" i="1"/>
  <c r="B18" i="1"/>
  <c r="B18" i="2" s="1"/>
  <c r="J18" i="2" l="1"/>
  <c r="E18" i="2"/>
  <c r="I18" i="1" l="1"/>
  <c r="I18" i="2" s="1"/>
  <c r="D18" i="2" l="1"/>
  <c r="B13" i="2"/>
  <c r="C13" i="2"/>
  <c r="D13" i="2"/>
  <c r="D14" i="2"/>
  <c r="D15" i="2"/>
  <c r="D16" i="2"/>
  <c r="C14" i="2"/>
  <c r="C15" i="2"/>
  <c r="C16" i="2"/>
  <c r="B14" i="2"/>
  <c r="B15" i="2"/>
  <c r="B16" i="2"/>
  <c r="D8" i="2"/>
  <c r="D11" i="2"/>
  <c r="D12" i="2"/>
  <c r="C18" i="2"/>
  <c r="C7" i="2"/>
  <c r="D7" i="2"/>
  <c r="C8" i="2"/>
  <c r="C9" i="2"/>
  <c r="D9" i="2"/>
  <c r="C10" i="2"/>
  <c r="D10" i="2"/>
  <c r="C11" i="2"/>
  <c r="C12" i="2"/>
  <c r="B8" i="2"/>
  <c r="B9" i="2"/>
  <c r="B10" i="2"/>
  <c r="B11" i="2"/>
  <c r="B12" i="2"/>
  <c r="B7" i="2"/>
  <c r="A4" i="2"/>
  <c r="A1" i="2"/>
  <c r="B2" i="2"/>
  <c r="I19" i="1"/>
</calcChain>
</file>

<file path=xl/sharedStrings.xml><?xml version="1.0" encoding="utf-8"?>
<sst xmlns="http://schemas.openxmlformats.org/spreadsheetml/2006/main" count="108" uniqueCount="38">
  <si>
    <r>
      <t>Distribution of 2021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Allowances</t>
    </r>
  </si>
  <si>
    <t>Date:</t>
  </si>
  <si>
    <t xml:space="preserve">Values in this spreadsheet are current as of the last date of update listed above. </t>
  </si>
  <si>
    <r>
      <t>Distribution of 2021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</si>
  <si>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t>State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</si>
  <si>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</si>
  <si>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Third Adjustment for Banked Allowances</t>
    </r>
    <r>
      <rPr>
        <b/>
        <vertAlign val="superscript"/>
        <sz val="11"/>
        <color indexed="9"/>
        <rFont val="Calibri"/>
        <family val="2"/>
      </rPr>
      <t>1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</si>
  <si>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>1</t>
    </r>
  </si>
  <si>
    <t>Sold at Auction</t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</si>
  <si>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</si>
  <si>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</si>
  <si>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Remaining Set-Aside Allowances</t>
  </si>
  <si>
    <t>Set-Aside Allowances Retired</t>
  </si>
  <si>
    <r>
      <t>Awarded 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Offset Allowances</t>
    </r>
  </si>
  <si>
    <t>Connecticut</t>
  </si>
  <si>
    <t>N/A</t>
  </si>
  <si>
    <t>Delaware</t>
  </si>
  <si>
    <t>Maine</t>
  </si>
  <si>
    <t>Maryland</t>
  </si>
  <si>
    <t>Massachusetts</t>
  </si>
  <si>
    <t>New Hampshire</t>
  </si>
  <si>
    <t>New Jersey</t>
  </si>
  <si>
    <t>Rhode Island</t>
  </si>
  <si>
    <t>Vermont</t>
  </si>
  <si>
    <t>Virginia</t>
  </si>
  <si>
    <t>Total</t>
  </si>
  <si>
    <t>Legend Key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</si>
  <si>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2021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 xml:space="preserve">Third Adjustment for Banked Allowances: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2021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2009-2020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2021-2025 period.</t>
    </r>
    <r>
      <rPr>
        <b/>
        <sz val="10"/>
        <color indexed="8"/>
        <rFont val="Arial"/>
        <family val="2"/>
      </rPr>
      <t xml:space="preserve">
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2021.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</si>
  <si>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 </t>
    </r>
    <r>
      <rPr>
        <u/>
        <sz val="10"/>
        <color indexed="12"/>
        <rFont val="Arial"/>
        <family val="2"/>
      </rPr>
      <t>https://rggi.org/sites/default/files/Uploads/Allowance-Tracking/States_Set-Aside_Accounts.pdf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</si>
  <si>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</si>
  <si>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</si>
  <si>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b/>
        <sz val="10"/>
        <color indexed="8"/>
        <rFont val="Arial"/>
        <family val="2"/>
      </rPr>
      <t>Awarded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Offset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awarded to offset projects to date.</t>
    </r>
  </si>
  <si>
    <t>Transferred from State Set-Aside Accounts</t>
  </si>
  <si>
    <r>
      <rPr>
        <vertAlign val="superscript"/>
        <sz val="9.5"/>
        <rFont val="Arial"/>
        <family val="2"/>
      </rPr>
      <t xml:space="preserve">1 </t>
    </r>
    <r>
      <rPr>
        <sz val="9.5"/>
        <rFont val="Arial"/>
        <family val="2"/>
      </rPr>
      <t xml:space="preserve">On March 15, 2021, the states announced the Third Adjustment for Banked Allowances (TABA). Additional information available at </t>
    </r>
    <r>
      <rPr>
        <u/>
        <sz val="9.5"/>
        <color theme="10"/>
        <rFont val="Arial"/>
        <family val="2"/>
      </rPr>
      <t>https://www.rggi.org/program-overview-and-design/elements.</t>
    </r>
  </si>
  <si>
    <r>
      <t>New York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</si>
  <si>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.5"/>
        <rFont val="Arial"/>
        <family val="2"/>
      </rPr>
      <t>3</t>
    </r>
    <r>
      <rPr>
        <sz val="9.5"/>
        <rFont val="Arial"/>
        <family val="2"/>
      </rPr>
      <t xml:space="preserve"> The New York State Department of Environmental Conservation (DEC) finalized revisions to its 6 NYCRR Part 242, CO</t>
    </r>
    <r>
      <rPr>
        <vertAlign val="subscript"/>
        <sz val="9.5"/>
        <rFont val="Arial"/>
        <family val="2"/>
      </rPr>
      <t>2</t>
    </r>
    <r>
      <rPr>
        <sz val="9.5"/>
        <rFont val="Arial"/>
        <family val="2"/>
      </rPr>
      <t xml:space="preserve"> Budget Trading Program (Part 242) regulation. As part of such revisions, Part 242 included a set-aside mechanism to retire 363,869 CO</t>
    </r>
    <r>
      <rPr>
        <vertAlign val="subscript"/>
        <sz val="9.5"/>
        <rFont val="Arial"/>
        <family val="2"/>
      </rPr>
      <t>2</t>
    </r>
    <r>
      <rPr>
        <sz val="9.5"/>
        <rFont val="Arial"/>
        <family val="2"/>
      </rPr>
      <t xml:space="preserve"> allowances.</t>
    </r>
  </si>
  <si>
    <r>
      <t>Sold Cost Containment Reserve (CCR) Allowances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</si>
  <si>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r>
      <rPr>
        <vertAlign val="superscript"/>
        <sz val="9.5"/>
        <rFont val="Arial"/>
        <family val="2"/>
      </rPr>
      <t>2</t>
    </r>
    <r>
      <rPr>
        <sz val="9.5"/>
        <rFont val="Arial"/>
        <family val="2"/>
      </rPr>
      <t xml:space="preserve"> A total of 3,919,482 Cost Containtment Reserve (CCR) Allowances were distributed in Auction 54. More information available at </t>
    </r>
    <r>
      <rPr>
        <u/>
        <sz val="9.5"/>
        <color theme="10"/>
        <rFont val="Arial"/>
        <family val="2"/>
      </rPr>
      <t>https://www.rggi.org/auctions/auction-results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</si>
</sst>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m/d/yyyy;@"/>
  </numFmts>
  <fonts count="32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9.5"/>
      <color theme="10"/>
      <name val="Arial"/>
      <family val="2"/>
    </font>
    <font>
      <b/>
      <sz val="11"/>
      <color theme="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vertAlign val="subscript"/>
      <sz val="9.5"/>
      <name val="Arial"/>
      <family val="2"/>
    </font>
    <font>
      <b/>
      <vertAlign val="super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16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 applyAlignment="1">
      <alignment wrapText="1"/>
    </xf>
    <xf numFmtId="0" fontId="20" fillId="2" borderId="0" xfId="0" applyFont="1" applyFill="1"/>
    <xf numFmtId="0" fontId="21" fillId="2" borderId="0" xfId="0" applyFont="1" applyFill="1" applyAlignment="1">
      <alignment wrapText="1"/>
    </xf>
    <xf numFmtId="14" fontId="20" fillId="2" borderId="0" xfId="0" applyNumberFormat="1" applyFont="1" applyFill="1" applyAlignment="1">
      <alignment horizontal="left" wrapText="1"/>
    </xf>
    <xf numFmtId="0" fontId="20" fillId="2" borderId="0" xfId="0" applyFont="1" applyFill="1" applyAlignment="1">
      <alignment wrapText="1"/>
    </xf>
    <xf numFmtId="0" fontId="0" fillId="2" borderId="0" xfId="0" applyFill="1"/>
    <xf numFmtId="0" fontId="19" fillId="2" borderId="0" xfId="0" applyFont="1" applyFill="1"/>
    <xf numFmtId="165" fontId="19" fillId="2" borderId="0" xfId="0" applyNumberFormat="1" applyFont="1" applyFill="1" applyAlignment="1">
      <alignment wrapText="1"/>
    </xf>
    <xf numFmtId="0" fontId="19" fillId="2" borderId="0" xfId="0" applyFont="1" applyFill="1" applyAlignment="1">
      <alignment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19" fillId="2" borderId="0" xfId="0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0" fontId="22" fillId="2" borderId="0" xfId="0" applyFont="1" applyFill="1" applyAlignment="1">
      <alignment wrapText="1"/>
    </xf>
    <xf numFmtId="14" fontId="12" fillId="2" borderId="0" xfId="0" applyNumberFormat="1" applyFont="1" applyFill="1" applyAlignment="1">
      <alignment horizontal="left" wrapText="1"/>
    </xf>
    <xf numFmtId="164" fontId="16" fillId="2" borderId="0" xfId="1" applyFont="1" applyFill="1" applyAlignment="1">
      <alignment horizontal="left" wrapText="1"/>
    </xf>
    <xf numFmtId="165" fontId="16" fillId="2" borderId="1" xfId="1" applyNumberFormat="1" applyFont="1" applyFill="1" applyBorder="1" applyAlignment="1">
      <alignment wrapText="1"/>
    </xf>
    <xf numFmtId="10" fontId="16" fillId="2" borderId="1" xfId="4" applyNumberFormat="1" applyFont="1" applyFill="1" applyBorder="1" applyAlignment="1">
      <alignment wrapText="1"/>
    </xf>
    <xf numFmtId="3" fontId="23" fillId="2" borderId="1" xfId="1" applyNumberFormat="1" applyFont="1" applyFill="1" applyBorder="1" applyAlignment="1">
      <alignment horizontal="right" wrapText="1"/>
    </xf>
    <xf numFmtId="3" fontId="16" fillId="2" borderId="1" xfId="1" applyNumberFormat="1" applyFont="1" applyFill="1" applyBorder="1" applyAlignment="1">
      <alignment wrapText="1"/>
    </xf>
    <xf numFmtId="10" fontId="16" fillId="2" borderId="1" xfId="1" applyNumberFormat="1" applyFont="1" applyFill="1" applyBorder="1" applyAlignment="1">
      <alignment wrapText="1"/>
    </xf>
    <xf numFmtId="3" fontId="16" fillId="2" borderId="1" xfId="1" applyNumberFormat="1" applyFont="1" applyFill="1" applyBorder="1" applyAlignment="1">
      <alignment horizontal="right" wrapText="1"/>
    </xf>
    <xf numFmtId="0" fontId="19" fillId="2" borderId="2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165" fontId="19" fillId="2" borderId="4" xfId="1" applyNumberFormat="1" applyFont="1" applyFill="1" applyBorder="1" applyAlignment="1">
      <alignment wrapText="1"/>
    </xf>
    <xf numFmtId="10" fontId="16" fillId="2" borderId="1" xfId="4" applyNumberFormat="1" applyFont="1" applyFill="1" applyBorder="1" applyAlignment="1">
      <alignment horizontal="right" wrapText="1"/>
    </xf>
    <xf numFmtId="10" fontId="19" fillId="2" borderId="4" xfId="4" applyNumberFormat="1" applyFont="1" applyFill="1" applyBorder="1" applyAlignment="1">
      <alignment horizontal="right" wrapText="1"/>
    </xf>
    <xf numFmtId="165" fontId="16" fillId="2" borderId="1" xfId="1" applyNumberFormat="1" applyFont="1" applyFill="1" applyBorder="1" applyAlignment="1">
      <alignment horizontal="right" wrapText="1"/>
    </xf>
    <xf numFmtId="3" fontId="23" fillId="0" borderId="1" xfId="1" applyNumberFormat="1" applyFont="1" applyFill="1" applyBorder="1" applyAlignment="1">
      <alignment horizontal="right" wrapText="1"/>
    </xf>
    <xf numFmtId="3" fontId="0" fillId="0" borderId="1" xfId="0" applyNumberFormat="1" applyBorder="1" applyAlignment="1">
      <alignment horizontal="right"/>
    </xf>
    <xf numFmtId="37" fontId="19" fillId="2" borderId="4" xfId="1" applyNumberFormat="1" applyFont="1" applyFill="1" applyBorder="1" applyAlignment="1">
      <alignment horizontal="right" wrapText="1"/>
    </xf>
    <xf numFmtId="3" fontId="16" fillId="2" borderId="5" xfId="1" applyNumberFormat="1" applyFont="1" applyFill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/>
    </xf>
    <xf numFmtId="0" fontId="19" fillId="2" borderId="21" xfId="0" applyFont="1" applyFill="1" applyBorder="1" applyAlignment="1">
      <alignment horizontal="left"/>
    </xf>
    <xf numFmtId="165" fontId="16" fillId="2" borderId="22" xfId="1" applyNumberFormat="1" applyFont="1" applyFill="1" applyBorder="1" applyAlignment="1">
      <alignment horizontal="right" wrapText="1"/>
    </xf>
    <xf numFmtId="3" fontId="0" fillId="0" borderId="22" xfId="0" applyNumberFormat="1" applyBorder="1" applyAlignment="1">
      <alignment horizontal="right"/>
    </xf>
    <xf numFmtId="3" fontId="23" fillId="2" borderId="22" xfId="1" applyNumberFormat="1" applyFont="1" applyFill="1" applyBorder="1" applyAlignment="1">
      <alignment horizontal="right" wrapText="1"/>
    </xf>
    <xf numFmtId="3" fontId="16" fillId="2" borderId="22" xfId="1" applyNumberFormat="1" applyFont="1" applyFill="1" applyBorder="1" applyAlignment="1">
      <alignment horizontal="right" wrapText="1"/>
    </xf>
    <xf numFmtId="3" fontId="16" fillId="2" borderId="23" xfId="1" applyNumberFormat="1" applyFont="1" applyFill="1" applyBorder="1" applyAlignment="1">
      <alignment horizontal="right" vertical="center" wrapText="1"/>
    </xf>
    <xf numFmtId="37" fontId="19" fillId="2" borderId="6" xfId="1" applyNumberFormat="1" applyFont="1" applyFill="1" applyBorder="1" applyAlignment="1">
      <alignment horizontal="right" wrapText="1"/>
    </xf>
    <xf numFmtId="10" fontId="19" fillId="2" borderId="6" xfId="4" applyNumberFormat="1" applyFont="1" applyFill="1" applyBorder="1" applyAlignment="1">
      <alignment horizontal="right" wrapText="1"/>
    </xf>
    <xf numFmtId="10" fontId="19" fillId="2" borderId="4" xfId="4" applyNumberFormat="1" applyFont="1" applyFill="1" applyBorder="1" applyAlignment="1">
      <alignment wrapText="1"/>
    </xf>
    <xf numFmtId="3" fontId="0" fillId="0" borderId="1" xfId="0" applyNumberFormat="1" applyBorder="1" applyAlignment="1">
      <alignment horizontal="right" wrapText="1"/>
    </xf>
    <xf numFmtId="0" fontId="24" fillId="0" borderId="2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3" fontId="19" fillId="2" borderId="4" xfId="4" applyNumberFormat="1" applyFont="1" applyFill="1" applyBorder="1" applyAlignment="1">
      <alignment horizontal="right" wrapText="1"/>
    </xf>
    <xf numFmtId="164" fontId="0" fillId="2" borderId="0" xfId="0" applyNumberFormat="1" applyFill="1" applyAlignment="1">
      <alignment horizontal="left" wrapText="1"/>
    </xf>
    <xf numFmtId="164" fontId="16" fillId="0" borderId="0" xfId="1" applyFont="1" applyFill="1" applyAlignment="1">
      <alignment horizontal="left" wrapText="1"/>
    </xf>
    <xf numFmtId="166" fontId="12" fillId="2" borderId="0" xfId="0" applyNumberFormat="1" applyFont="1" applyFill="1" applyAlignment="1">
      <alignment horizontal="left" wrapText="1"/>
    </xf>
    <xf numFmtId="0" fontId="27" fillId="2" borderId="0" xfId="2" applyFont="1" applyFill="1" applyBorder="1" applyAlignment="1" applyProtection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5" fillId="2" borderId="10" xfId="2" applyFont="1" applyFill="1" applyBorder="1" applyAlignment="1" applyProtection="1">
      <alignment horizontal="left" vertical="center" wrapText="1"/>
    </xf>
    <xf numFmtId="0" fontId="25" fillId="2" borderId="0" xfId="2" applyFont="1" applyFill="1" applyBorder="1" applyAlignment="1" applyProtection="1">
      <alignment horizontal="left" vertical="center" wrapText="1"/>
    </xf>
    <xf numFmtId="0" fontId="25" fillId="2" borderId="11" xfId="2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4" fillId="0" borderId="0" xfId="2" applyFont="1" applyFill="1" applyBorder="1" applyAlignment="1" applyProtection="1">
      <alignment horizontal="left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</xdr:rowOff>
    </xdr:from>
    <xdr:to>
      <xdr:col>10</xdr:col>
      <xdr:colOff>627188</xdr:colOff>
      <xdr:row>0</xdr:row>
      <xdr:rowOff>1676399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4456DF-8ECE-406D-A726-5F72CB9A9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64"/>
          <a:ext cx="11325892" cy="1667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537883</xdr:colOff>
      <xdr:row>0</xdr:row>
      <xdr:rowOff>1583773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577B14-F0B6-4B97-8700-9FED84E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365" cy="158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ggi.org/auctions/auction-resul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rggi.org/auctions/auction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="85" zoomScaleNormal="85" zoomScaleSheetLayoutView="85" workbookViewId="0">
      <selection activeCell="P21" sqref="P21"/>
    </sheetView>
  </sheetViews>
  <sheetFormatPr defaultColWidth="9.33203125" defaultRowHeight="14.4" x14ac:dyDescent="0.3"/>
  <cols>
    <col min="1" max="1" width="16.6640625" style="1" customWidth="1"/>
    <col min="2" max="9" width="15.6640625" style="1" customWidth="1"/>
    <col min="10" max="10" width="13.6640625" style="1" customWidth="1"/>
    <col min="11" max="11" width="11.44140625" style="1" customWidth="1"/>
    <col min="12" max="12" width="18.88671875" style="1" customWidth="1"/>
    <col min="13" max="13" width="16.44140625" style="1" customWidth="1"/>
    <col min="14" max="15" width="11.33203125" style="1" bestFit="1" customWidth="1"/>
    <col min="16" max="16384" width="9.33203125" style="1"/>
  </cols>
  <sheetData>
    <row r="1" spans="1:15" s="6" customFormat="1" ht="151.94999999999999" customHeight="1" x14ac:dyDescent="0.4">
      <c r="A1" s="10" t="s">
        <v>0</v>
      </c>
      <c r="B1" s="2"/>
      <c r="C1" s="2"/>
      <c r="D1" s="2"/>
      <c r="E1" s="2"/>
      <c r="F1" s="2"/>
      <c r="G1" s="2"/>
      <c r="H1" s="2"/>
    </row>
    <row r="2" spans="1:15" ht="16.95" customHeight="1" x14ac:dyDescent="0.3">
      <c r="A2" s="3" t="s">
        <v>1</v>
      </c>
      <c r="B2" s="51">
        <v>45104</v>
      </c>
      <c r="C2" s="4"/>
      <c r="D2" s="5"/>
      <c r="E2" s="5"/>
      <c r="F2" s="5"/>
      <c r="G2" s="5"/>
      <c r="H2" s="5"/>
    </row>
    <row r="3" spans="1:15" ht="18" customHeight="1" thickBot="1" x14ac:dyDescent="0.35">
      <c r="A3" s="53" t="s">
        <v>2</v>
      </c>
      <c r="B3" s="53"/>
      <c r="C3" s="53"/>
      <c r="D3" s="53"/>
      <c r="E3" s="53"/>
      <c r="F3" s="53"/>
      <c r="G3" s="53"/>
      <c r="H3" s="53"/>
    </row>
    <row r="4" spans="1:15" ht="21.75" customHeight="1" thickBot="1" x14ac:dyDescent="0.35">
      <c r="A4" s="56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8"/>
    </row>
    <row r="5" spans="1:15" ht="25.5" customHeight="1" x14ac:dyDescent="0.3">
      <c r="A5" s="67" t="s">
        <v>4</v>
      </c>
      <c r="B5" s="54" t="s">
        <v>5</v>
      </c>
      <c r="C5" s="54" t="s">
        <v>6</v>
      </c>
      <c r="D5" s="54" t="s">
        <v>7</v>
      </c>
      <c r="E5" s="54" t="s">
        <v>8</v>
      </c>
      <c r="F5" s="54" t="s">
        <v>36</v>
      </c>
      <c r="G5" s="54" t="s">
        <v>9</v>
      </c>
      <c r="H5" s="54" t="s">
        <v>10</v>
      </c>
      <c r="I5" s="54" t="s">
        <v>11</v>
      </c>
      <c r="J5" s="54" t="s">
        <v>12</v>
      </c>
      <c r="K5" s="65" t="s">
        <v>13</v>
      </c>
    </row>
    <row r="6" spans="1:15" ht="36.75" customHeight="1" x14ac:dyDescent="0.3">
      <c r="A6" s="68"/>
      <c r="B6" s="55"/>
      <c r="C6" s="55"/>
      <c r="D6" s="55"/>
      <c r="E6" s="55"/>
      <c r="F6" s="55"/>
      <c r="G6" s="55"/>
      <c r="H6" s="55"/>
      <c r="I6" s="55"/>
      <c r="J6" s="55"/>
      <c r="K6" s="66"/>
    </row>
    <row r="7" spans="1:15" s="11" customFormat="1" ht="17.25" customHeight="1" x14ac:dyDescent="0.3">
      <c r="A7" s="25" t="s">
        <v>14</v>
      </c>
      <c r="B7" s="30">
        <v>4860813</v>
      </c>
      <c r="C7" s="30">
        <v>774787</v>
      </c>
      <c r="D7" s="30">
        <v>4086026</v>
      </c>
      <c r="E7" s="32">
        <v>3960841</v>
      </c>
      <c r="F7" s="19">
        <v>159074</v>
      </c>
      <c r="G7" s="19" t="s">
        <v>15</v>
      </c>
      <c r="H7" s="19">
        <f>61290+2605</f>
        <v>63895</v>
      </c>
      <c r="I7" s="31">
        <v>0</v>
      </c>
      <c r="J7" s="19">
        <v>61290</v>
      </c>
      <c r="K7" s="34">
        <v>0</v>
      </c>
      <c r="L7" s="16"/>
      <c r="M7" s="13"/>
      <c r="N7" s="13"/>
    </row>
    <row r="8" spans="1:15" s="11" customFormat="1" ht="17.25" customHeight="1" x14ac:dyDescent="0.3">
      <c r="A8" s="25" t="s">
        <v>16</v>
      </c>
      <c r="B8" s="30">
        <v>3383313</v>
      </c>
      <c r="C8" s="30">
        <v>539282</v>
      </c>
      <c r="D8" s="30">
        <v>2844031</v>
      </c>
      <c r="E8" s="32">
        <v>2844031</v>
      </c>
      <c r="F8" s="32">
        <v>110721</v>
      </c>
      <c r="G8" s="19" t="s">
        <v>15</v>
      </c>
      <c r="H8" s="19" t="s">
        <v>15</v>
      </c>
      <c r="I8" s="31" t="s">
        <v>15</v>
      </c>
      <c r="J8" s="22" t="s">
        <v>15</v>
      </c>
      <c r="K8" s="34">
        <v>0</v>
      </c>
      <c r="L8" s="16"/>
      <c r="M8" s="13"/>
      <c r="N8" s="13"/>
    </row>
    <row r="9" spans="1:15" s="11" customFormat="1" ht="17.25" customHeight="1" x14ac:dyDescent="0.3">
      <c r="A9" s="46" t="s">
        <v>17</v>
      </c>
      <c r="B9" s="30">
        <v>2733450</v>
      </c>
      <c r="C9" s="30">
        <v>435697</v>
      </c>
      <c r="D9" s="30">
        <v>2297753</v>
      </c>
      <c r="E9" s="32">
        <f>37174+2032063</f>
        <v>2069237</v>
      </c>
      <c r="F9" s="32">
        <v>89454</v>
      </c>
      <c r="G9" s="19" t="s">
        <v>15</v>
      </c>
      <c r="H9" s="19">
        <v>113273</v>
      </c>
      <c r="I9" s="31">
        <f>265690-113273-37174-1971</f>
        <v>113272</v>
      </c>
      <c r="J9" s="22">
        <v>1971</v>
      </c>
      <c r="K9" s="34">
        <v>0</v>
      </c>
      <c r="L9" s="16"/>
      <c r="M9" s="13"/>
      <c r="N9" s="13"/>
      <c r="O9" s="49"/>
    </row>
    <row r="10" spans="1:15" s="11" customFormat="1" ht="17.25" customHeight="1" x14ac:dyDescent="0.3">
      <c r="A10" s="25" t="s">
        <v>18</v>
      </c>
      <c r="B10" s="30">
        <v>16790271</v>
      </c>
      <c r="C10" s="30">
        <v>2676277</v>
      </c>
      <c r="D10" s="30">
        <v>14113994</v>
      </c>
      <c r="E10" s="32">
        <v>11425479</v>
      </c>
      <c r="F10" s="32">
        <v>549473</v>
      </c>
      <c r="G10" s="19">
        <f>91533+868837+603026</f>
        <v>1563396</v>
      </c>
      <c r="H10" s="19">
        <v>1125119</v>
      </c>
      <c r="I10" s="45">
        <f>2688515-603026-1125119-91533-868837</f>
        <v>0</v>
      </c>
      <c r="J10" s="22">
        <v>0</v>
      </c>
      <c r="K10" s="35">
        <v>0</v>
      </c>
      <c r="L10" s="50"/>
      <c r="M10" s="13"/>
      <c r="N10" s="13"/>
    </row>
    <row r="11" spans="1:15" s="11" customFormat="1" ht="17.25" customHeight="1" x14ac:dyDescent="0.3">
      <c r="A11" s="25" t="s">
        <v>19</v>
      </c>
      <c r="B11" s="30">
        <v>11944355</v>
      </c>
      <c r="C11" s="30">
        <v>1903865</v>
      </c>
      <c r="D11" s="30">
        <v>10040490</v>
      </c>
      <c r="E11" s="32">
        <f>9767787</f>
        <v>9767787</v>
      </c>
      <c r="F11" s="32">
        <v>390887</v>
      </c>
      <c r="G11" s="19" t="s">
        <v>15</v>
      </c>
      <c r="H11" s="19">
        <v>0</v>
      </c>
      <c r="I11" s="19">
        <v>0</v>
      </c>
      <c r="J11" s="19">
        <v>272703</v>
      </c>
      <c r="K11" s="34" t="s">
        <v>15</v>
      </c>
      <c r="L11" s="16"/>
      <c r="M11" s="13"/>
      <c r="N11" s="13"/>
    </row>
    <row r="12" spans="1:15" s="11" customFormat="1" ht="17.25" customHeight="1" x14ac:dyDescent="0.3">
      <c r="A12" s="25" t="s">
        <v>20</v>
      </c>
      <c r="B12" s="30">
        <v>3960999</v>
      </c>
      <c r="C12" s="30">
        <v>631362</v>
      </c>
      <c r="D12" s="30">
        <v>3329637</v>
      </c>
      <c r="E12" s="32">
        <f>3250417+78672</f>
        <v>3329089</v>
      </c>
      <c r="F12" s="32">
        <v>129626</v>
      </c>
      <c r="G12" s="19" t="s">
        <v>15</v>
      </c>
      <c r="H12" s="19">
        <v>0</v>
      </c>
      <c r="I12" s="19">
        <v>0</v>
      </c>
      <c r="J12" s="22">
        <v>548</v>
      </c>
      <c r="K12" s="34" t="s">
        <v>15</v>
      </c>
      <c r="L12" s="16"/>
      <c r="M12" s="13"/>
      <c r="N12" s="13"/>
    </row>
    <row r="13" spans="1:15" s="11" customFormat="1" ht="17.25" customHeight="1" x14ac:dyDescent="0.3">
      <c r="A13" s="25" t="s">
        <v>21</v>
      </c>
      <c r="B13" s="30">
        <v>17460000</v>
      </c>
      <c r="C13" s="30">
        <v>2783029</v>
      </c>
      <c r="D13" s="30">
        <v>14676971</v>
      </c>
      <c r="E13" s="32">
        <f>508448+11351396</f>
        <v>11859844</v>
      </c>
      <c r="F13" s="32">
        <v>571391</v>
      </c>
      <c r="G13" s="19">
        <v>1388366</v>
      </c>
      <c r="H13" s="19">
        <v>0</v>
      </c>
      <c r="I13" s="19">
        <v>0</v>
      </c>
      <c r="J13" s="22">
        <v>1428761</v>
      </c>
      <c r="K13" s="34">
        <v>0</v>
      </c>
      <c r="L13" s="16"/>
      <c r="M13" s="13"/>
      <c r="N13" s="13"/>
    </row>
    <row r="14" spans="1:15" s="11" customFormat="1" ht="17.25" customHeight="1" x14ac:dyDescent="0.3">
      <c r="A14" s="23" t="s">
        <v>34</v>
      </c>
      <c r="B14" s="30">
        <v>29056270</v>
      </c>
      <c r="C14" s="30">
        <v>4631411</v>
      </c>
      <c r="D14" s="30">
        <v>24424859</v>
      </c>
      <c r="E14" s="32">
        <v>21914154</v>
      </c>
      <c r="F14" s="32">
        <v>950886</v>
      </c>
      <c r="G14" s="19" t="s">
        <v>15</v>
      </c>
      <c r="H14" s="19">
        <v>1246836</v>
      </c>
      <c r="I14" s="19">
        <f>900000-689992</f>
        <v>210008</v>
      </c>
      <c r="J14" s="22">
        <f>363869+689992</f>
        <v>1053861</v>
      </c>
      <c r="K14" s="34">
        <v>0</v>
      </c>
      <c r="L14" s="16"/>
      <c r="M14" s="13"/>
      <c r="N14" s="13"/>
    </row>
    <row r="15" spans="1:15" s="11" customFormat="1" ht="17.25" customHeight="1" x14ac:dyDescent="0.3">
      <c r="A15" s="25" t="s">
        <v>22</v>
      </c>
      <c r="B15" s="30">
        <v>1877683</v>
      </c>
      <c r="C15" s="30">
        <v>299292</v>
      </c>
      <c r="D15" s="30">
        <v>1578391</v>
      </c>
      <c r="E15" s="32">
        <f>1559614+18304</f>
        <v>1577918</v>
      </c>
      <c r="F15" s="32">
        <v>61449</v>
      </c>
      <c r="G15" s="19" t="s">
        <v>15</v>
      </c>
      <c r="H15" s="19">
        <v>0</v>
      </c>
      <c r="I15" s="22">
        <f>18777-473-18304</f>
        <v>0</v>
      </c>
      <c r="J15" s="22">
        <v>473</v>
      </c>
      <c r="K15" s="34" t="s">
        <v>15</v>
      </c>
      <c r="L15" s="16"/>
      <c r="M15" s="13"/>
      <c r="N15" s="13"/>
    </row>
    <row r="16" spans="1:15" s="11" customFormat="1" ht="17.25" customHeight="1" x14ac:dyDescent="0.3">
      <c r="A16" s="25" t="s">
        <v>23</v>
      </c>
      <c r="B16" s="30">
        <v>540630</v>
      </c>
      <c r="C16" s="30">
        <v>86173</v>
      </c>
      <c r="D16" s="30">
        <v>454457</v>
      </c>
      <c r="E16" s="32">
        <v>449912</v>
      </c>
      <c r="F16" s="32">
        <v>17692</v>
      </c>
      <c r="G16" s="19" t="s">
        <v>15</v>
      </c>
      <c r="H16" s="19">
        <v>0</v>
      </c>
      <c r="I16" s="22">
        <v>4545</v>
      </c>
      <c r="J16" s="22">
        <v>0</v>
      </c>
      <c r="K16" s="34">
        <v>0</v>
      </c>
      <c r="L16" s="16"/>
      <c r="M16" s="13"/>
      <c r="N16" s="13"/>
    </row>
    <row r="17" spans="1:14" s="11" customFormat="1" ht="17.25" customHeight="1" x14ac:dyDescent="0.3">
      <c r="A17" s="47" t="s">
        <v>24</v>
      </c>
      <c r="B17" s="37">
        <v>27160000</v>
      </c>
      <c r="C17" s="30">
        <v>4329155</v>
      </c>
      <c r="D17" s="30">
        <v>22830845</v>
      </c>
      <c r="E17" s="32">
        <v>22830845</v>
      </c>
      <c r="F17" s="38">
        <v>888829</v>
      </c>
      <c r="G17" s="39" t="s">
        <v>15</v>
      </c>
      <c r="H17" s="39" t="s">
        <v>15</v>
      </c>
      <c r="I17" s="40" t="s">
        <v>15</v>
      </c>
      <c r="J17" s="40" t="s">
        <v>15</v>
      </c>
      <c r="K17" s="41" t="s">
        <v>15</v>
      </c>
      <c r="L17" s="16"/>
      <c r="M17" s="13"/>
      <c r="N17" s="13"/>
    </row>
    <row r="18" spans="1:14" s="12" customFormat="1" ht="17.25" customHeight="1" thickBot="1" x14ac:dyDescent="0.35">
      <c r="A18" s="26" t="s">
        <v>25</v>
      </c>
      <c r="B18" s="33">
        <f>SUM(B7:B17)</f>
        <v>119767784</v>
      </c>
      <c r="C18" s="33">
        <f t="shared" ref="C18:K18" si="0">SUM(C7:C17)</f>
        <v>19090330</v>
      </c>
      <c r="D18" s="33">
        <f t="shared" si="0"/>
        <v>100677454</v>
      </c>
      <c r="E18" s="33">
        <f>SUM(E7:E17)</f>
        <v>92029137</v>
      </c>
      <c r="F18" s="33">
        <f t="shared" si="0"/>
        <v>3919482</v>
      </c>
      <c r="G18" s="33">
        <f t="shared" si="0"/>
        <v>2951762</v>
      </c>
      <c r="H18" s="33">
        <f t="shared" si="0"/>
        <v>2549123</v>
      </c>
      <c r="I18" s="33">
        <f t="shared" si="0"/>
        <v>327825</v>
      </c>
      <c r="J18" s="33">
        <f t="shared" si="0"/>
        <v>2819607</v>
      </c>
      <c r="K18" s="42">
        <f t="shared" si="0"/>
        <v>0</v>
      </c>
      <c r="L18" s="16"/>
      <c r="M18" s="13"/>
      <c r="N18" s="13"/>
    </row>
    <row r="19" spans="1:14" s="9" customFormat="1" ht="3.75" customHeight="1" x14ac:dyDescent="0.3">
      <c r="A19" s="7"/>
      <c r="B19" s="8"/>
      <c r="C19" s="8"/>
      <c r="D19" s="8"/>
      <c r="E19" s="8"/>
      <c r="F19" s="8"/>
      <c r="G19" s="8"/>
      <c r="H19" s="8"/>
      <c r="I19" s="13">
        <f>B19-Percentage!B19</f>
        <v>0</v>
      </c>
      <c r="M19" s="13"/>
      <c r="N19" s="13">
        <f t="shared" ref="N19" si="1">L19-M19</f>
        <v>0</v>
      </c>
    </row>
    <row r="20" spans="1:14" s="14" customFormat="1" ht="17.399999999999999" customHeight="1" x14ac:dyDescent="0.25">
      <c r="A20" s="52" t="s">
        <v>33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4" s="14" customFormat="1" ht="17.399999999999999" customHeight="1" x14ac:dyDescent="0.25">
      <c r="A21" s="52" t="s">
        <v>37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4" s="14" customFormat="1" ht="33" customHeight="1" thickBot="1" x14ac:dyDescent="0.3">
      <c r="A22" s="76" t="s">
        <v>35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1:14" ht="22.5" customHeight="1" thickBot="1" x14ac:dyDescent="0.35">
      <c r="A23" s="56" t="s">
        <v>26</v>
      </c>
      <c r="B23" s="57"/>
      <c r="C23" s="57"/>
      <c r="D23" s="57"/>
      <c r="E23" s="57"/>
      <c r="F23" s="57"/>
      <c r="G23" s="57"/>
      <c r="H23" s="57"/>
      <c r="I23" s="57"/>
      <c r="J23" s="57"/>
      <c r="K23" s="58"/>
    </row>
    <row r="24" spans="1:14" ht="106.95" customHeight="1" x14ac:dyDescent="0.3">
      <c r="A24" s="69" t="s">
        <v>27</v>
      </c>
      <c r="B24" s="70"/>
      <c r="C24" s="70"/>
      <c r="D24" s="70"/>
      <c r="E24" s="70"/>
      <c r="F24" s="70"/>
      <c r="G24" s="70"/>
      <c r="H24" s="70"/>
      <c r="I24" s="70"/>
      <c r="J24" s="70"/>
      <c r="K24" s="71"/>
    </row>
    <row r="25" spans="1:14" ht="27" customHeight="1" x14ac:dyDescent="0.3">
      <c r="A25" s="72" t="s">
        <v>28</v>
      </c>
      <c r="B25" s="73"/>
      <c r="C25" s="73"/>
      <c r="D25" s="73"/>
      <c r="E25" s="73"/>
      <c r="F25" s="73"/>
      <c r="G25" s="73"/>
      <c r="H25" s="73"/>
      <c r="I25" s="73"/>
      <c r="J25" s="73"/>
      <c r="K25" s="74"/>
    </row>
    <row r="26" spans="1:14" ht="16.5" customHeight="1" x14ac:dyDescent="0.3">
      <c r="A26" s="75" t="s">
        <v>29</v>
      </c>
      <c r="B26" s="60"/>
      <c r="C26" s="60"/>
      <c r="D26" s="60"/>
      <c r="E26" s="60"/>
      <c r="F26" s="60"/>
      <c r="G26" s="60"/>
      <c r="H26" s="60"/>
      <c r="I26" s="60"/>
      <c r="J26" s="60"/>
      <c r="K26" s="61"/>
    </row>
    <row r="27" spans="1:14" ht="17.25" customHeight="1" x14ac:dyDescent="0.3">
      <c r="A27" s="59" t="s">
        <v>30</v>
      </c>
      <c r="B27" s="60"/>
      <c r="C27" s="60"/>
      <c r="D27" s="60"/>
      <c r="E27" s="60"/>
      <c r="F27" s="60"/>
      <c r="G27" s="60"/>
      <c r="H27" s="60"/>
      <c r="I27" s="60"/>
      <c r="J27" s="60"/>
      <c r="K27" s="61"/>
    </row>
    <row r="28" spans="1:14" ht="15.75" customHeight="1" thickBot="1" x14ac:dyDescent="0.35">
      <c r="A28" s="62" t="s">
        <v>31</v>
      </c>
      <c r="B28" s="63"/>
      <c r="C28" s="63"/>
      <c r="D28" s="63"/>
      <c r="E28" s="63"/>
      <c r="F28" s="63"/>
      <c r="G28" s="63"/>
      <c r="H28" s="63"/>
      <c r="I28" s="63"/>
      <c r="J28" s="63"/>
      <c r="K28" s="64"/>
    </row>
  </sheetData>
  <mergeCells count="22">
    <mergeCell ref="A27:K27"/>
    <mergeCell ref="A28:K28"/>
    <mergeCell ref="I5:I6"/>
    <mergeCell ref="F5:F6"/>
    <mergeCell ref="K5:K6"/>
    <mergeCell ref="C5:C6"/>
    <mergeCell ref="A5:A6"/>
    <mergeCell ref="A23:K23"/>
    <mergeCell ref="A24:K24"/>
    <mergeCell ref="A25:K25"/>
    <mergeCell ref="A26:K26"/>
    <mergeCell ref="H5:H6"/>
    <mergeCell ref="B5:B6"/>
    <mergeCell ref="J5:J6"/>
    <mergeCell ref="A22:K22"/>
    <mergeCell ref="A20:K20"/>
    <mergeCell ref="A21:K21"/>
    <mergeCell ref="A3:H3"/>
    <mergeCell ref="E5:E6"/>
    <mergeCell ref="D5:D6"/>
    <mergeCell ref="G5:G6"/>
    <mergeCell ref="A4:K4"/>
  </mergeCells>
  <hyperlinks>
    <hyperlink ref="A25:J25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00000000-0004-0000-0000-000002000000}"/>
    <hyperlink ref="A20:I20" r:id="rId2" display="1On January 13, 2014, the states announced the First Control Period Interim Adjustment for Banked Allowances (FCPIABA). Additional information available at http://www.rggi.org/design" xr:uid="{41A7BC20-8969-4727-B49B-F9B1C6949CB1}"/>
    <hyperlink ref="A20:K20" r:id="rId3" display="1 On March 15, 2021, the states announced the Third Adjustment for Banked Allowances (TABA). Additional information available at https://www.rggi.org/program-overview-and-design/elements." xr:uid="{D1FBDC60-E16B-4EDE-B564-A739090F9A51}"/>
    <hyperlink ref="A21:K21" r:id="rId4" display="2 A total of 3,919,482 Cost Containtment Reserve (CCR) Allowances were distributed in Auction 54. More information available at https://www.rggi.org/auctions/auction-results" xr:uid="{FE54D465-3FD6-48E6-90C3-BD64E718A9FA}"/>
  </hyperlinks>
  <printOptions horizontalCentered="1" verticalCentered="1" gridLines="1"/>
  <pageMargins left="0.5" right="0.5" top="0.5" bottom="0.5" header="0.3" footer="0.3"/>
  <pageSetup scale="70" orientation="landscape" r:id="rId5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zoomScale="85" zoomScaleNormal="85" zoomScaleSheetLayoutView="85" workbookViewId="0">
      <selection activeCell="A20" sqref="A20:K22"/>
    </sheetView>
  </sheetViews>
  <sheetFormatPr defaultColWidth="9.33203125" defaultRowHeight="14.4" x14ac:dyDescent="0.3"/>
  <cols>
    <col min="1" max="1" width="15.33203125" style="1" customWidth="1"/>
    <col min="2" max="6" width="15.6640625" style="1" customWidth="1"/>
    <col min="7" max="7" width="13" style="1" customWidth="1"/>
    <col min="8" max="9" width="15.6640625" style="1" customWidth="1"/>
    <col min="10" max="11" width="11.33203125" style="1" customWidth="1"/>
    <col min="12" max="12" width="9.33203125" style="1"/>
    <col min="13" max="13" width="11" style="1" bestFit="1" customWidth="1"/>
    <col min="14" max="16384" width="9.33203125" style="1"/>
  </cols>
  <sheetData>
    <row r="1" spans="1:16" s="6" customFormat="1" ht="141" customHeight="1" x14ac:dyDescent="0.3">
      <c r="A1" s="10" t="str">
        <f>Numbers!A1</f>
        <v>Distribution of 2021 CO2 Allowances</v>
      </c>
      <c r="B1" s="2"/>
      <c r="C1" s="2"/>
      <c r="D1" s="2"/>
      <c r="E1" s="2"/>
      <c r="F1" s="2"/>
      <c r="G1" s="2"/>
      <c r="H1" s="2"/>
      <c r="I1" s="2"/>
    </row>
    <row r="2" spans="1:16" ht="18" customHeight="1" x14ac:dyDescent="0.3">
      <c r="A2" s="3" t="s">
        <v>1</v>
      </c>
      <c r="B2" s="15">
        <f>Numbers!B2</f>
        <v>45104</v>
      </c>
      <c r="C2" s="4"/>
      <c r="D2" s="4"/>
      <c r="E2" s="5"/>
      <c r="F2" s="5"/>
      <c r="G2" s="5"/>
      <c r="H2" s="5"/>
      <c r="I2" s="5"/>
    </row>
    <row r="3" spans="1:16" ht="18.75" customHeight="1" thickBot="1" x14ac:dyDescent="0.35">
      <c r="A3" s="53" t="s">
        <v>2</v>
      </c>
      <c r="B3" s="53"/>
      <c r="C3" s="53"/>
      <c r="D3" s="53"/>
      <c r="E3" s="53"/>
      <c r="F3" s="53"/>
      <c r="G3" s="53"/>
      <c r="H3" s="53"/>
      <c r="I3" s="53"/>
    </row>
    <row r="4" spans="1:16" ht="21.75" customHeight="1" thickBot="1" x14ac:dyDescent="0.35">
      <c r="A4" s="77" t="str">
        <f>Numbers!A4</f>
        <v>Distribution of 2021 CO2 Allowances By State</v>
      </c>
      <c r="B4" s="78"/>
      <c r="C4" s="78"/>
      <c r="D4" s="78"/>
      <c r="E4" s="78"/>
      <c r="F4" s="78"/>
      <c r="G4" s="78"/>
      <c r="H4" s="78"/>
      <c r="I4" s="78"/>
      <c r="J4" s="78"/>
      <c r="K4" s="79"/>
    </row>
    <row r="5" spans="1:16" ht="25.5" customHeight="1" x14ac:dyDescent="0.3">
      <c r="A5" s="67" t="s">
        <v>4</v>
      </c>
      <c r="B5" s="54" t="s">
        <v>5</v>
      </c>
      <c r="C5" s="54" t="s">
        <v>6</v>
      </c>
      <c r="D5" s="54" t="s">
        <v>7</v>
      </c>
      <c r="E5" s="54" t="s">
        <v>8</v>
      </c>
      <c r="F5" s="54" t="s">
        <v>36</v>
      </c>
      <c r="G5" s="54" t="s">
        <v>9</v>
      </c>
      <c r="H5" s="54" t="s">
        <v>32</v>
      </c>
      <c r="I5" s="54" t="s">
        <v>11</v>
      </c>
      <c r="J5" s="54" t="s">
        <v>12</v>
      </c>
      <c r="K5" s="65" t="s">
        <v>13</v>
      </c>
    </row>
    <row r="6" spans="1:16" ht="34.200000000000003" customHeight="1" x14ac:dyDescent="0.3">
      <c r="A6" s="68"/>
      <c r="B6" s="55"/>
      <c r="C6" s="55"/>
      <c r="D6" s="55"/>
      <c r="E6" s="55"/>
      <c r="F6" s="55"/>
      <c r="G6" s="55"/>
      <c r="H6" s="55"/>
      <c r="I6" s="55"/>
      <c r="J6" s="55"/>
      <c r="K6" s="66"/>
    </row>
    <row r="7" spans="1:16" s="11" customFormat="1" ht="17.25" customHeight="1" x14ac:dyDescent="0.3">
      <c r="A7" s="25" t="s">
        <v>14</v>
      </c>
      <c r="B7" s="17">
        <f>Numbers!B7</f>
        <v>4860813</v>
      </c>
      <c r="C7" s="30">
        <f>Numbers!C7</f>
        <v>774787</v>
      </c>
      <c r="D7" s="30">
        <f>Numbers!D7</f>
        <v>4086026</v>
      </c>
      <c r="E7" s="18">
        <f>Numbers!E7/Numbers!D7</f>
        <v>0.96936265212213535</v>
      </c>
      <c r="F7" s="20">
        <f>Numbers!F7</f>
        <v>159074</v>
      </c>
      <c r="G7" s="22" t="s">
        <v>15</v>
      </c>
      <c r="H7" s="28">
        <f>Numbers!H7/Numbers!D7</f>
        <v>1.563744332512813E-2</v>
      </c>
      <c r="I7" s="28">
        <f>Numbers!I7/Numbers!D7</f>
        <v>0</v>
      </c>
      <c r="J7" s="28">
        <f>Numbers!J7/Numbers!D7</f>
        <v>1.4999904552736571E-2</v>
      </c>
      <c r="K7" s="34">
        <v>0</v>
      </c>
      <c r="L7" s="13"/>
      <c r="N7" s="13"/>
      <c r="O7" s="13"/>
      <c r="P7" s="13"/>
    </row>
    <row r="8" spans="1:16" s="11" customFormat="1" ht="17.25" customHeight="1" x14ac:dyDescent="0.3">
      <c r="A8" s="23" t="s">
        <v>16</v>
      </c>
      <c r="B8" s="17">
        <f>Numbers!B8</f>
        <v>3383313</v>
      </c>
      <c r="C8" s="30">
        <f>Numbers!C8</f>
        <v>539282</v>
      </c>
      <c r="D8" s="30">
        <f>Numbers!D8</f>
        <v>2844031</v>
      </c>
      <c r="E8" s="18">
        <f>Numbers!E8/Numbers!D8</f>
        <v>1</v>
      </c>
      <c r="F8" s="20">
        <f>Numbers!F8</f>
        <v>110721</v>
      </c>
      <c r="G8" s="22" t="s">
        <v>15</v>
      </c>
      <c r="H8" s="28" t="s">
        <v>15</v>
      </c>
      <c r="I8" s="28" t="s">
        <v>15</v>
      </c>
      <c r="J8" s="28" t="s">
        <v>15</v>
      </c>
      <c r="K8" s="34">
        <v>0</v>
      </c>
      <c r="L8" s="13"/>
      <c r="N8" s="13"/>
      <c r="O8" s="13"/>
      <c r="P8" s="13"/>
    </row>
    <row r="9" spans="1:16" s="11" customFormat="1" ht="17.25" customHeight="1" x14ac:dyDescent="0.3">
      <c r="A9" s="24" t="s">
        <v>17</v>
      </c>
      <c r="B9" s="17">
        <f>Numbers!B9</f>
        <v>2733450</v>
      </c>
      <c r="C9" s="30">
        <f>Numbers!C9</f>
        <v>435697</v>
      </c>
      <c r="D9" s="30">
        <f>Numbers!D9</f>
        <v>2297753</v>
      </c>
      <c r="E9" s="18">
        <f>Numbers!E9/Numbers!D9</f>
        <v>0.90054805716715414</v>
      </c>
      <c r="F9" s="20">
        <f>Numbers!F9</f>
        <v>89454</v>
      </c>
      <c r="G9" s="22" t="s">
        <v>15</v>
      </c>
      <c r="H9" s="28">
        <f>Numbers!H9/Numbers!D9</f>
        <v>4.9297291745457411E-2</v>
      </c>
      <c r="I9" s="28">
        <f>Numbers!I9/Numbers!D9</f>
        <v>4.9296856537669631E-2</v>
      </c>
      <c r="J9" s="28">
        <f>Numbers!J9/Numbers!D9</f>
        <v>8.577945497187905E-4</v>
      </c>
      <c r="K9" s="34">
        <v>0</v>
      </c>
      <c r="L9" s="13"/>
      <c r="N9" s="13"/>
      <c r="O9" s="13"/>
      <c r="P9" s="13"/>
    </row>
    <row r="10" spans="1:16" s="11" customFormat="1" ht="17.25" customHeight="1" x14ac:dyDescent="0.3">
      <c r="A10" s="23" t="s">
        <v>18</v>
      </c>
      <c r="B10" s="17">
        <f>Numbers!B10</f>
        <v>16790271</v>
      </c>
      <c r="C10" s="30">
        <f>Numbers!C10</f>
        <v>2676277</v>
      </c>
      <c r="D10" s="30">
        <f>Numbers!D10</f>
        <v>14113994</v>
      </c>
      <c r="E10" s="18">
        <f>Numbers!E10/Numbers!D10</f>
        <v>0.80951423105323694</v>
      </c>
      <c r="F10" s="20">
        <f>Numbers!F10</f>
        <v>549473</v>
      </c>
      <c r="G10" s="21">
        <v>0</v>
      </c>
      <c r="H10" s="28">
        <f>Numbers!H10/Numbers!D10</f>
        <v>7.9716556489963078E-2</v>
      </c>
      <c r="I10" s="28">
        <f>Numbers!I10/Numbers!D10</f>
        <v>0</v>
      </c>
      <c r="J10" s="28">
        <f>Numbers!J10/Numbers!D10</f>
        <v>0</v>
      </c>
      <c r="K10" s="35">
        <v>0</v>
      </c>
      <c r="L10" s="13"/>
      <c r="N10" s="13"/>
      <c r="O10" s="13"/>
      <c r="P10" s="13"/>
    </row>
    <row r="11" spans="1:16" s="11" customFormat="1" ht="17.25" customHeight="1" x14ac:dyDescent="0.3">
      <c r="A11" s="25" t="s">
        <v>19</v>
      </c>
      <c r="B11" s="17">
        <f>Numbers!B11</f>
        <v>11944355</v>
      </c>
      <c r="C11" s="30">
        <f>Numbers!C11</f>
        <v>1903865</v>
      </c>
      <c r="D11" s="30">
        <f>Numbers!D11</f>
        <v>10040490</v>
      </c>
      <c r="E11" s="18">
        <f>Numbers!E11/Numbers!D11</f>
        <v>0.9728396721673942</v>
      </c>
      <c r="F11" s="20">
        <f>Numbers!F11</f>
        <v>390887</v>
      </c>
      <c r="G11" s="22" t="s">
        <v>15</v>
      </c>
      <c r="H11" s="28">
        <f>Numbers!H11/Numbers!D11</f>
        <v>0</v>
      </c>
      <c r="I11" s="28">
        <f>Numbers!I11/Numbers!D11</f>
        <v>0</v>
      </c>
      <c r="J11" s="28">
        <f>Numbers!J11/Numbers!D11</f>
        <v>2.7160327832605781E-2</v>
      </c>
      <c r="K11" s="34" t="s">
        <v>15</v>
      </c>
      <c r="L11" s="13"/>
      <c r="N11" s="13"/>
      <c r="O11" s="13"/>
      <c r="P11" s="13"/>
    </row>
    <row r="12" spans="1:16" s="11" customFormat="1" ht="17.25" customHeight="1" x14ac:dyDescent="0.3">
      <c r="A12" s="23" t="s">
        <v>20</v>
      </c>
      <c r="B12" s="17">
        <f>Numbers!B12</f>
        <v>3960999</v>
      </c>
      <c r="C12" s="30">
        <f>Numbers!C12</f>
        <v>631362</v>
      </c>
      <c r="D12" s="30">
        <f>Numbers!D12</f>
        <v>3329637</v>
      </c>
      <c r="E12" s="18">
        <f>Numbers!E12/Numbers!D12</f>
        <v>0.99983541749445959</v>
      </c>
      <c r="F12" s="20">
        <f>Numbers!F12</f>
        <v>129626</v>
      </c>
      <c r="G12" s="22" t="s">
        <v>15</v>
      </c>
      <c r="H12" s="28">
        <f>Numbers!H12/Numbers!D12</f>
        <v>0</v>
      </c>
      <c r="I12" s="28">
        <f>Numbers!I12/Numbers!D12</f>
        <v>0</v>
      </c>
      <c r="J12" s="28">
        <f>Numbers!J12/Numbers!D12</f>
        <v>1.6458250554039373E-4</v>
      </c>
      <c r="K12" s="34" t="s">
        <v>15</v>
      </c>
      <c r="L12" s="13"/>
      <c r="N12" s="13"/>
      <c r="O12" s="13"/>
      <c r="P12" s="13"/>
    </row>
    <row r="13" spans="1:16" s="11" customFormat="1" ht="17.25" customHeight="1" x14ac:dyDescent="0.3">
      <c r="A13" s="23" t="s">
        <v>21</v>
      </c>
      <c r="B13" s="17">
        <f>Numbers!B13</f>
        <v>17460000</v>
      </c>
      <c r="C13" s="30">
        <f>Numbers!C13</f>
        <v>2783029</v>
      </c>
      <c r="D13" s="30">
        <f>Numbers!D13</f>
        <v>14676971</v>
      </c>
      <c r="E13" s="18">
        <f>Numbers!E13/Numbers!D13</f>
        <v>0.80805801142483691</v>
      </c>
      <c r="F13" s="20">
        <f>Numbers!F13</f>
        <v>571391</v>
      </c>
      <c r="G13" s="21">
        <v>0</v>
      </c>
      <c r="H13" s="28">
        <f>Numbers!H13/Numbers!D13</f>
        <v>0</v>
      </c>
      <c r="I13" s="28">
        <f>Numbers!I13/Numbers!D13</f>
        <v>0</v>
      </c>
      <c r="J13" s="28">
        <f>Numbers!J13/Numbers!D13</f>
        <v>9.7347129731332166E-2</v>
      </c>
      <c r="K13" s="34">
        <v>0</v>
      </c>
      <c r="L13" s="13"/>
      <c r="N13" s="13"/>
      <c r="O13" s="13"/>
      <c r="P13" s="13"/>
    </row>
    <row r="14" spans="1:16" s="11" customFormat="1" ht="17.25" customHeight="1" x14ac:dyDescent="0.3">
      <c r="A14" s="23" t="s">
        <v>34</v>
      </c>
      <c r="B14" s="17">
        <f>Numbers!B14</f>
        <v>29056270</v>
      </c>
      <c r="C14" s="30">
        <f>Numbers!C14</f>
        <v>4631411</v>
      </c>
      <c r="D14" s="30">
        <f>Numbers!D14</f>
        <v>24424859</v>
      </c>
      <c r="E14" s="18">
        <f>Numbers!E14/Numbers!D14</f>
        <v>0.89720698080590766</v>
      </c>
      <c r="F14" s="20">
        <f>Numbers!F14</f>
        <v>950886</v>
      </c>
      <c r="G14" s="22" t="s">
        <v>15</v>
      </c>
      <c r="H14" s="28">
        <f>Numbers!H14/Numbers!D14</f>
        <v>5.104782795266085E-2</v>
      </c>
      <c r="I14" s="28">
        <f>Numbers!I14/Numbers!D14</f>
        <v>8.5981253771004375E-3</v>
      </c>
      <c r="J14" s="28">
        <f>Numbers!J14/Numbers!D14</f>
        <v>4.3147065864331091E-2</v>
      </c>
      <c r="K14" s="34">
        <v>0</v>
      </c>
      <c r="L14" s="13"/>
      <c r="N14" s="13"/>
      <c r="O14" s="13"/>
      <c r="P14" s="13"/>
    </row>
    <row r="15" spans="1:16" s="11" customFormat="1" ht="17.25" customHeight="1" x14ac:dyDescent="0.3">
      <c r="A15" s="23" t="s">
        <v>22</v>
      </c>
      <c r="B15" s="17">
        <f>Numbers!B15</f>
        <v>1877683</v>
      </c>
      <c r="C15" s="30">
        <f>Numbers!C15</f>
        <v>299292</v>
      </c>
      <c r="D15" s="30">
        <f>Numbers!D15</f>
        <v>1578391</v>
      </c>
      <c r="E15" s="18">
        <f>Numbers!E15/Numbers!D15</f>
        <v>0.99970032773881756</v>
      </c>
      <c r="F15" s="20">
        <f>Numbers!F15</f>
        <v>61449</v>
      </c>
      <c r="G15" s="22" t="s">
        <v>15</v>
      </c>
      <c r="H15" s="28">
        <f>Numbers!H15/Numbers!D15</f>
        <v>0</v>
      </c>
      <c r="I15" s="28">
        <f>Numbers!I15/Numbers!D15</f>
        <v>0</v>
      </c>
      <c r="J15" s="28">
        <f>Numbers!J15/Numbers!D15</f>
        <v>2.9967226118243198E-4</v>
      </c>
      <c r="K15" s="34" t="s">
        <v>15</v>
      </c>
      <c r="L15" s="13"/>
      <c r="N15" s="13"/>
      <c r="O15" s="13"/>
      <c r="P15" s="13"/>
    </row>
    <row r="16" spans="1:16" s="11" customFormat="1" ht="17.25" customHeight="1" x14ac:dyDescent="0.3">
      <c r="A16" s="23" t="s">
        <v>23</v>
      </c>
      <c r="B16" s="17">
        <f>Numbers!B16</f>
        <v>540630</v>
      </c>
      <c r="C16" s="30">
        <f>Numbers!C16</f>
        <v>86173</v>
      </c>
      <c r="D16" s="30">
        <f>Numbers!D16</f>
        <v>454457</v>
      </c>
      <c r="E16" s="18">
        <f>Numbers!E16/Numbers!D16</f>
        <v>0.98999905381587261</v>
      </c>
      <c r="F16" s="20">
        <f>Numbers!F16</f>
        <v>17692</v>
      </c>
      <c r="G16" s="22" t="s">
        <v>15</v>
      </c>
      <c r="H16" s="28">
        <f>Numbers!H16/Numbers!D16</f>
        <v>0</v>
      </c>
      <c r="I16" s="28">
        <f>Numbers!I16/Numbers!D16</f>
        <v>1.000094618412743E-2</v>
      </c>
      <c r="J16" s="28">
        <f>Numbers!J16/Numbers!D16</f>
        <v>0</v>
      </c>
      <c r="K16" s="34">
        <v>0</v>
      </c>
      <c r="L16" s="13"/>
      <c r="N16" s="13"/>
      <c r="O16" s="13"/>
      <c r="P16" s="13"/>
    </row>
    <row r="17" spans="1:16" s="11" customFormat="1" ht="17.25" customHeight="1" x14ac:dyDescent="0.3">
      <c r="A17" s="36" t="s">
        <v>24</v>
      </c>
      <c r="B17" s="17">
        <f>Numbers!B17</f>
        <v>27160000</v>
      </c>
      <c r="C17" s="30">
        <f>Numbers!C17</f>
        <v>4329155</v>
      </c>
      <c r="D17" s="30">
        <f>Numbers!D17</f>
        <v>22830845</v>
      </c>
      <c r="E17" s="18">
        <f>Numbers!E17/Numbers!D17</f>
        <v>1</v>
      </c>
      <c r="F17" s="20">
        <f>Numbers!F17</f>
        <v>888829</v>
      </c>
      <c r="G17" s="40" t="s">
        <v>15</v>
      </c>
      <c r="H17" s="28" t="s">
        <v>15</v>
      </c>
      <c r="I17" s="28" t="s">
        <v>15</v>
      </c>
      <c r="J17" s="28" t="s">
        <v>15</v>
      </c>
      <c r="K17" s="41" t="s">
        <v>15</v>
      </c>
      <c r="L17" s="13"/>
      <c r="N17" s="13"/>
      <c r="O17" s="13"/>
      <c r="P17" s="13"/>
    </row>
    <row r="18" spans="1:16" s="12" customFormat="1" ht="17.25" customHeight="1" thickBot="1" x14ac:dyDescent="0.35">
      <c r="A18" s="26" t="s">
        <v>25</v>
      </c>
      <c r="B18" s="27">
        <f>Numbers!B18</f>
        <v>119767784</v>
      </c>
      <c r="C18" s="27">
        <f>Numbers!C18</f>
        <v>19090330</v>
      </c>
      <c r="D18" s="27">
        <f>Numbers!D18</f>
        <v>100677454</v>
      </c>
      <c r="E18" s="44">
        <f>Numbers!E18/Numbers!D18</f>
        <v>0.91409877130981088</v>
      </c>
      <c r="F18" s="48">
        <f>SUM(F7:F17)</f>
        <v>3919482</v>
      </c>
      <c r="G18" s="29">
        <f t="shared" ref="G18" si="0">SUM(G7:G16)</f>
        <v>0</v>
      </c>
      <c r="H18" s="29">
        <f>Numbers!H18/Numbers!D18</f>
        <v>2.5319700674989259E-2</v>
      </c>
      <c r="I18" s="29">
        <f>Numbers!I18/Numbers!D18</f>
        <v>3.2561908051429271E-3</v>
      </c>
      <c r="J18" s="29">
        <f>Numbers!J18/Numbers!D18</f>
        <v>2.8006339929891353E-2</v>
      </c>
      <c r="K18" s="43">
        <f>SUM(K7:K16)</f>
        <v>0</v>
      </c>
      <c r="L18" s="13"/>
      <c r="N18" s="13"/>
      <c r="O18" s="13"/>
      <c r="P18" s="13"/>
    </row>
    <row r="19" spans="1:16" s="12" customFormat="1" ht="3.75" customHeight="1" x14ac:dyDescent="0.3">
      <c r="J19" s="13"/>
      <c r="K19" s="13"/>
    </row>
    <row r="20" spans="1:16" s="14" customFormat="1" ht="16.95" customHeight="1" x14ac:dyDescent="0.25">
      <c r="A20" s="52" t="s">
        <v>33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6" s="14" customFormat="1" ht="16.95" customHeight="1" x14ac:dyDescent="0.25">
      <c r="A21" s="52" t="s">
        <v>37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6" s="14" customFormat="1" ht="34.200000000000003" customHeight="1" thickBot="1" x14ac:dyDescent="0.3">
      <c r="A22" s="76" t="s">
        <v>35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1:16" ht="22.5" customHeight="1" thickBot="1" x14ac:dyDescent="0.35">
      <c r="A23" s="56" t="s">
        <v>26</v>
      </c>
      <c r="B23" s="57"/>
      <c r="C23" s="57"/>
      <c r="D23" s="57"/>
      <c r="E23" s="57"/>
      <c r="F23" s="57"/>
      <c r="G23" s="57"/>
      <c r="H23" s="57"/>
      <c r="I23" s="57"/>
      <c r="J23" s="57"/>
      <c r="K23" s="58"/>
    </row>
    <row r="24" spans="1:16" ht="107.4" customHeight="1" x14ac:dyDescent="0.3">
      <c r="A24" s="69" t="s">
        <v>27</v>
      </c>
      <c r="B24" s="70"/>
      <c r="C24" s="70"/>
      <c r="D24" s="70"/>
      <c r="E24" s="70"/>
      <c r="F24" s="70"/>
      <c r="G24" s="70"/>
      <c r="H24" s="70"/>
      <c r="I24" s="70"/>
      <c r="J24" s="70"/>
      <c r="K24" s="71"/>
    </row>
    <row r="25" spans="1:16" ht="27" customHeight="1" x14ac:dyDescent="0.3">
      <c r="A25" s="72" t="s">
        <v>28</v>
      </c>
      <c r="B25" s="73"/>
      <c r="C25" s="73"/>
      <c r="D25" s="73"/>
      <c r="E25" s="73"/>
      <c r="F25" s="73"/>
      <c r="G25" s="73"/>
      <c r="H25" s="73"/>
      <c r="I25" s="73"/>
      <c r="J25" s="73"/>
      <c r="K25" s="74"/>
    </row>
    <row r="26" spans="1:16" ht="15" customHeight="1" x14ac:dyDescent="0.3">
      <c r="A26" s="59" t="s">
        <v>29</v>
      </c>
      <c r="B26" s="60"/>
      <c r="C26" s="60"/>
      <c r="D26" s="60"/>
      <c r="E26" s="60"/>
      <c r="F26" s="60"/>
      <c r="G26" s="60"/>
      <c r="H26" s="60"/>
      <c r="I26" s="60"/>
      <c r="J26" s="60"/>
      <c r="K26" s="61"/>
    </row>
    <row r="27" spans="1:16" ht="15.75" customHeight="1" x14ac:dyDescent="0.3">
      <c r="A27" s="59" t="s">
        <v>30</v>
      </c>
      <c r="B27" s="60"/>
      <c r="C27" s="60"/>
      <c r="D27" s="60"/>
      <c r="E27" s="60"/>
      <c r="F27" s="60"/>
      <c r="G27" s="60"/>
      <c r="H27" s="60"/>
      <c r="I27" s="60"/>
      <c r="J27" s="60"/>
      <c r="K27" s="61"/>
    </row>
    <row r="28" spans="1:16" ht="15" customHeight="1" thickBot="1" x14ac:dyDescent="0.35">
      <c r="A28" s="62" t="s">
        <v>31</v>
      </c>
      <c r="B28" s="63"/>
      <c r="C28" s="63"/>
      <c r="D28" s="63"/>
      <c r="E28" s="63"/>
      <c r="F28" s="63"/>
      <c r="G28" s="63"/>
      <c r="H28" s="63"/>
      <c r="I28" s="63"/>
      <c r="J28" s="63"/>
      <c r="K28" s="64"/>
    </row>
  </sheetData>
  <mergeCells count="22">
    <mergeCell ref="A4:K4"/>
    <mergeCell ref="I5:I6"/>
    <mergeCell ref="H5:H6"/>
    <mergeCell ref="A3:I3"/>
    <mergeCell ref="A5:A6"/>
    <mergeCell ref="B5:B6"/>
    <mergeCell ref="C5:C6"/>
    <mergeCell ref="D5:D6"/>
    <mergeCell ref="K5:K6"/>
    <mergeCell ref="E5:E6"/>
    <mergeCell ref="F5:F6"/>
    <mergeCell ref="G5:G6"/>
    <mergeCell ref="J5:J6"/>
    <mergeCell ref="A20:K20"/>
    <mergeCell ref="A28:K28"/>
    <mergeCell ref="A23:K23"/>
    <mergeCell ref="A24:K24"/>
    <mergeCell ref="A25:K25"/>
    <mergeCell ref="A26:K26"/>
    <mergeCell ref="A27:K27"/>
    <mergeCell ref="A22:K22"/>
    <mergeCell ref="A21:K21"/>
  </mergeCells>
  <hyperlinks>
    <hyperlink ref="A25:J25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5551D91A-8AE5-4045-9554-03D8B434E936}"/>
    <hyperlink ref="A20:I20" r:id="rId2" display="1On January 13, 2014, the states announced the First Control Period Interim Adjustment for Banked Allowances (FCPIABA). Additional information available at http://www.rggi.org/design" xr:uid="{528FA054-5480-40C6-A251-96643406BE2A}"/>
    <hyperlink ref="A20:K20" r:id="rId3" display="1 On March 15, 2021, the states announced the Third Adjustment for Banked Allowances (TABA). Additional information available at https://www.rggi.org/program-overview-and-design/elements." xr:uid="{F153EB6D-6EA3-4709-A22F-7D36788C4C2A}"/>
    <hyperlink ref="A21:K21" r:id="rId4" display="2 A total of 3,919,482 Cost Containtment Reserve (CCR) Allowances were distributed in Auction 54. More information available at https://www.rggi.org/auctions/auction-results" xr:uid="{2A4D489F-F1EE-4ACD-8550-D5F827388446}"/>
  </hyperlinks>
  <printOptions horizontalCentered="1" verticalCentered="1"/>
  <pageMargins left="0.5" right="0.5" top="0.5" bottom="0.5" header="0.3" footer="0.3"/>
  <pageSetup scale="68" orientation="landscape" horizontalDpi="4294967295" verticalDpi="4294967295" r:id="rId5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4" ma:contentTypeDescription="Create a new document." ma:contentTypeScope="" ma:versionID="ccd00af072f7f81ef988d3bffe9543a9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7fa76306361db38bdf71a527ba5b39ec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DF2820-9F51-4254-8F4D-79BE9DAB0F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5BCC93-A9EB-42F2-81D3-222C9D3F4FD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5020856-AD5E-4917-88F6-4FEB0D454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26979CD-B30B-4207-AB32-E67DC048199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Numbers</vt:lpstr>
      <vt:lpstr>Percentage</vt:lpstr>
      <vt:lpstr>Numbers!Print_Area</vt:lpstr>
      <vt:lpstr>Percentage!Print_Area</vt:lpstr>
    </vt:vector>
  </TitlesOfParts>
  <Manager/>
  <Company>RGGI,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subject/>
  <dc:creator>RGGI Inc.</dc:creator>
  <cp:keywords/>
  <dc:description/>
  <cp:lastModifiedBy>Leila Fanaeian</cp:lastModifiedBy>
  <cp:revision/>
  <dcterms:created xsi:type="dcterms:W3CDTF">2012-01-24T00:57:40Z</dcterms:created>
  <dcterms:modified xsi:type="dcterms:W3CDTF">2024-12-05T21:23:21Z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346200.000000000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</Properties>
</file>