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Governance/ProgramCommittee/Program Committee 2025/2025-03-26/"/>
    </mc:Choice>
  </mc:AlternateContent>
  <xr:revisionPtr revIDLastSave="96" documentId="13_ncr:1_{2A2C5EC4-7EEE-4DB4-A9E2-0B689BD4FC8B}" xr6:coauthVersionLast="47" xr6:coauthVersionMax="47" xr10:uidLastSave="{E991F439-736E-43B4-A750-BFE6EECA514C}"/>
  <bookViews>
    <workbookView xWindow="-108" yWindow="-108" windowWidth="23256" windowHeight="13896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Numbers!$A$1:$J$23</definedName>
    <definedName name="_xlnm.Print_Area" localSheetId="1">Percentage!$A$1:$J$23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J13" i="1"/>
  <c r="I7" i="1"/>
  <c r="H7" i="1"/>
  <c r="J7" i="1"/>
  <c r="E10" i="1"/>
  <c r="E7" i="1"/>
  <c r="J11" i="1"/>
  <c r="I11" i="1"/>
  <c r="E16" i="1"/>
  <c r="E15" i="1"/>
  <c r="E14" i="1"/>
  <c r="E13" i="1"/>
  <c r="E12" i="1"/>
  <c r="E11" i="1"/>
  <c r="E9" i="1"/>
  <c r="E8" i="1"/>
  <c r="B2" i="2"/>
  <c r="H14" i="1"/>
  <c r="I14" i="1"/>
  <c r="E17" i="1" l="1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C7" i="2"/>
  <c r="D7" i="2"/>
  <c r="B7" i="2"/>
  <c r="I13" i="2"/>
  <c r="F17" i="1"/>
  <c r="B17" i="1" l="1"/>
  <c r="B17" i="2" s="1"/>
  <c r="D17" i="1" l="1"/>
  <c r="D17" i="2" s="1"/>
  <c r="I14" i="2" l="1"/>
  <c r="J9" i="2"/>
  <c r="J10" i="2"/>
  <c r="J11" i="2"/>
  <c r="J12" i="2"/>
  <c r="J13" i="2"/>
  <c r="J14" i="2"/>
  <c r="J15" i="2"/>
  <c r="J16" i="2"/>
  <c r="J7" i="2"/>
  <c r="I9" i="2"/>
  <c r="I10" i="2"/>
  <c r="I11" i="2"/>
  <c r="I12" i="2"/>
  <c r="I15" i="2"/>
  <c r="I16" i="2"/>
  <c r="I7" i="2"/>
  <c r="H9" i="2"/>
  <c r="H10" i="2"/>
  <c r="H11" i="2"/>
  <c r="H12" i="2"/>
  <c r="H13" i="2"/>
  <c r="H14" i="2"/>
  <c r="H15" i="2"/>
  <c r="H16" i="2"/>
  <c r="H7" i="2"/>
  <c r="E8" i="2"/>
  <c r="E9" i="2"/>
  <c r="E10" i="2"/>
  <c r="E11" i="2"/>
  <c r="E12" i="2"/>
  <c r="E13" i="2"/>
  <c r="E14" i="2"/>
  <c r="E15" i="2"/>
  <c r="E16" i="2"/>
  <c r="E7" i="2"/>
  <c r="G17" i="2"/>
  <c r="K17" i="2"/>
  <c r="F7" i="2" l="1"/>
  <c r="F8" i="2"/>
  <c r="F9" i="2"/>
  <c r="F10" i="2"/>
  <c r="F11" i="2"/>
  <c r="F12" i="2"/>
  <c r="F13" i="2"/>
  <c r="F14" i="2"/>
  <c r="F15" i="2"/>
  <c r="F16" i="2"/>
  <c r="F17" i="2" l="1"/>
  <c r="C17" i="1"/>
  <c r="C17" i="2" s="1"/>
  <c r="G17" i="1"/>
  <c r="H17" i="1"/>
  <c r="H17" i="2" s="1"/>
  <c r="J17" i="1"/>
  <c r="K17" i="1"/>
  <c r="J17" i="2" l="1"/>
  <c r="E17" i="2"/>
  <c r="I17" i="1" l="1"/>
  <c r="I17" i="2" s="1"/>
  <c r="A4" i="2" l="1"/>
  <c r="A1" i="2"/>
  <c r="I18" i="1"/>
</calcChain>
</file>

<file path=xl/sharedStrings.xml><?xml version="1.0" encoding="utf-8"?>
<sst xmlns="http://schemas.openxmlformats.org/spreadsheetml/2006/main" count="96" uniqueCount="38">
  <si>
    <r>
      <t>Distribution of 2024 CO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Allowances</t>
    </r>
  </si>
  <si>
    <t>Date:</t>
  </si>
  <si>
    <t xml:space="preserve">Values in this spreadsheet are current as of the last date of update listed above. </t>
  </si>
  <si>
    <r>
      <t>Distribution of VY2024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</si>
  <si>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t>State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</si>
  <si>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</si>
  <si>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Third Adjustment for Banked Allowances</t>
    </r>
    <r>
      <rPr>
        <b/>
        <vertAlign val="superscript"/>
        <sz val="11"/>
        <color indexed="9"/>
        <rFont val="Calibri"/>
        <family val="2"/>
      </rPr>
      <t>1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</si>
  <si>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>1</t>
    </r>
  </si>
  <si>
    <t>Sold at Auction</t>
  </si>
  <si>
    <r>
      <t>Sold Cost Containment Reserve (CCR) Allowances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</si>
  <si>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</si>
  <si>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</si>
  <si>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Remaining Set-Aside Allowances</t>
  </si>
  <si>
    <t>Set-Aside Allowances Retired</t>
  </si>
  <si>
    <r>
      <t>Awarded 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Offset Allowances</t>
    </r>
  </si>
  <si>
    <t>Connecticut</t>
  </si>
  <si>
    <t>N/A</t>
  </si>
  <si>
    <t>Delaware</t>
  </si>
  <si>
    <t>Maine</t>
  </si>
  <si>
    <t>Maryland</t>
  </si>
  <si>
    <t>TBD</t>
  </si>
  <si>
    <t>Massachusetts</t>
  </si>
  <si>
    <t>New Hampshire</t>
  </si>
  <si>
    <t>New Jersey</t>
  </si>
  <si>
    <t>New York</t>
  </si>
  <si>
    <t>Rhode Island</t>
  </si>
  <si>
    <t>Vermont</t>
  </si>
  <si>
    <t>Total</t>
  </si>
  <si>
    <r>
      <rPr>
        <vertAlign val="superscript"/>
        <sz val="9.5"/>
        <rFont val="Arial"/>
        <family val="2"/>
      </rPr>
      <t xml:space="preserve">1 </t>
    </r>
    <r>
      <rPr>
        <sz val="9.5"/>
        <rFont val="Arial"/>
        <family val="2"/>
      </rPr>
      <t xml:space="preserve">On March 15, 2021, the states announced the Third Adjustment for Banked Allowances (TABA). Additional information available at </t>
    </r>
    <r>
      <rPr>
        <u/>
        <sz val="9.5"/>
        <color theme="10"/>
        <rFont val="Arial"/>
        <family val="2"/>
      </rPr>
      <t>https://www.rggi.org/program-overview-and-design/elements.</t>
    </r>
  </si>
  <si>
    <r>
      <rPr>
        <vertAlign val="superscript"/>
        <sz val="9.5"/>
        <rFont val="Arial"/>
        <family val="2"/>
      </rPr>
      <t>2</t>
    </r>
    <r>
      <rPr>
        <sz val="9.5"/>
        <rFont val="Arial"/>
        <family val="2"/>
      </rPr>
      <t xml:space="preserve"> A total of 8,416,278 Cost Containtment Reserve (CCR) Allowances were distributed in Auction 63. More information available at </t>
    </r>
    <r>
      <rPr>
        <u/>
        <sz val="9.5"/>
        <color theme="10"/>
        <rFont val="Arial"/>
        <family val="2"/>
      </rPr>
      <t>https://www.rggi.org/auctions/auction-results</t>
    </r>
  </si>
  <si>
    <t>Legend Key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</si>
  <si>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2024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 xml:space="preserve">Third Adjustment for Banked Allowances: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2024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2009-2020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2021-2025 period.</t>
    </r>
    <r>
      <rPr>
        <b/>
        <sz val="10"/>
        <color indexed="8"/>
        <rFont val="Arial"/>
        <family val="2"/>
      </rPr>
      <t xml:space="preserve">
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2024.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</si>
  <si>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 </t>
    </r>
    <r>
      <rPr>
        <u/>
        <sz val="10"/>
        <color indexed="12"/>
        <rFont val="Arial"/>
        <family val="2"/>
      </rPr>
      <t>https://rggi.org/sites/default/files/Uploads/Allowance-Tracking/States_Set-Aside_Accounts.pdf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</si>
  <si>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</si>
  <si>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</si>
  <si>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b/>
        <sz val="10"/>
        <color indexed="8"/>
        <rFont val="Arial"/>
        <family val="2"/>
      </rPr>
      <t>Awarded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Offset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awarded to offset projects to date.</t>
    </r>
  </si>
  <si>
    <t>Transferred from State Set-Aside Accounts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</si>
  <si>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2023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 xml:space="preserve">Third Adjustment for Banked Allowances: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2023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2009-2020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2021-2025 period.</t>
    </r>
    <r>
      <rPr>
        <b/>
        <sz val="10"/>
        <color indexed="8"/>
        <rFont val="Arial"/>
        <family val="2"/>
      </rPr>
      <t xml:space="preserve">
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2023.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</si>
</sst>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3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b/>
      <vertAlign val="subscript"/>
      <sz val="12"/>
      <color rgb="FF000000"/>
      <name val="Arial"/>
      <family val="2"/>
    </font>
    <font>
      <sz val="10"/>
      <color rgb="FF000000"/>
      <name val="Arial"/>
      <family val="2"/>
    </font>
    <font>
      <b/>
      <vertAlign val="super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wrapText="1"/>
    </xf>
    <xf numFmtId="0" fontId="19" fillId="2" borderId="0" xfId="0" applyFont="1" applyFill="1"/>
    <xf numFmtId="0" fontId="20" fillId="2" borderId="0" xfId="0" applyFont="1" applyFill="1" applyAlignment="1">
      <alignment wrapText="1"/>
    </xf>
    <xf numFmtId="14" fontId="19" fillId="2" borderId="0" xfId="0" applyNumberFormat="1" applyFont="1" applyFill="1" applyAlignment="1">
      <alignment horizontal="left" wrapText="1"/>
    </xf>
    <xf numFmtId="0" fontId="19" fillId="2" borderId="0" xfId="0" applyFont="1" applyFill="1" applyAlignment="1">
      <alignment wrapText="1"/>
    </xf>
    <xf numFmtId="0" fontId="0" fillId="2" borderId="0" xfId="0" applyFill="1"/>
    <xf numFmtId="0" fontId="18" fillId="2" borderId="0" xfId="0" applyFont="1" applyFill="1"/>
    <xf numFmtId="164" fontId="18" fillId="2" borderId="0" xfId="0" applyNumberFormat="1" applyFont="1" applyFill="1" applyAlignment="1">
      <alignment wrapText="1"/>
    </xf>
    <xf numFmtId="0" fontId="18" fillId="2" borderId="0" xfId="0" applyFont="1" applyFill="1" applyAlignment="1">
      <alignment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0" fontId="21" fillId="2" borderId="0" xfId="0" applyFont="1" applyFill="1" applyAlignment="1">
      <alignment wrapText="1"/>
    </xf>
    <xf numFmtId="14" fontId="11" fillId="2" borderId="0" xfId="0" applyNumberFormat="1" applyFont="1" applyFill="1" applyAlignment="1">
      <alignment horizontal="left" wrapText="1"/>
    </xf>
    <xf numFmtId="10" fontId="15" fillId="2" borderId="1" xfId="4" applyNumberFormat="1" applyFont="1" applyFill="1" applyBorder="1" applyAlignment="1">
      <alignment wrapText="1"/>
    </xf>
    <xf numFmtId="3" fontId="22" fillId="2" borderId="1" xfId="1" applyNumberFormat="1" applyFont="1" applyFill="1" applyBorder="1" applyAlignment="1">
      <alignment horizontal="right" wrapText="1"/>
    </xf>
    <xf numFmtId="3" fontId="15" fillId="2" borderId="1" xfId="1" applyNumberFormat="1" applyFont="1" applyFill="1" applyBorder="1" applyAlignment="1">
      <alignment wrapText="1"/>
    </xf>
    <xf numFmtId="10" fontId="15" fillId="2" borderId="1" xfId="1" applyNumberFormat="1" applyFont="1" applyFill="1" applyBorder="1" applyAlignment="1">
      <alignment wrapText="1"/>
    </xf>
    <xf numFmtId="3" fontId="15" fillId="2" borderId="1" xfId="1" applyNumberFormat="1" applyFont="1" applyFill="1" applyBorder="1" applyAlignment="1">
      <alignment horizontal="right" wrapText="1"/>
    </xf>
    <xf numFmtId="0" fontId="18" fillId="2" borderId="2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164" fontId="18" fillId="2" borderId="4" xfId="1" applyNumberFormat="1" applyFont="1" applyFill="1" applyBorder="1" applyAlignment="1">
      <alignment wrapText="1"/>
    </xf>
    <xf numFmtId="10" fontId="15" fillId="2" borderId="1" xfId="4" applyNumberFormat="1" applyFont="1" applyFill="1" applyBorder="1" applyAlignment="1">
      <alignment horizontal="right" wrapText="1"/>
    </xf>
    <xf numFmtId="10" fontId="18" fillId="2" borderId="4" xfId="4" applyNumberFormat="1" applyFont="1" applyFill="1" applyBorder="1" applyAlignment="1">
      <alignment horizontal="right" wrapText="1"/>
    </xf>
    <xf numFmtId="164" fontId="15" fillId="2" borderId="1" xfId="1" applyNumberFormat="1" applyFont="1" applyFill="1" applyBorder="1" applyAlignment="1">
      <alignment horizontal="right" wrapText="1"/>
    </xf>
    <xf numFmtId="3" fontId="22" fillId="0" borderId="1" xfId="1" applyNumberFormat="1" applyFont="1" applyFill="1" applyBorder="1" applyAlignment="1">
      <alignment horizontal="right" wrapText="1"/>
    </xf>
    <xf numFmtId="37" fontId="18" fillId="2" borderId="4" xfId="1" applyNumberFormat="1" applyFont="1" applyFill="1" applyBorder="1" applyAlignment="1">
      <alignment horizontal="right" wrapText="1"/>
    </xf>
    <xf numFmtId="3" fontId="15" fillId="2" borderId="5" xfId="1" applyNumberFormat="1" applyFont="1" applyFill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/>
    </xf>
    <xf numFmtId="37" fontId="18" fillId="2" borderId="6" xfId="1" applyNumberFormat="1" applyFont="1" applyFill="1" applyBorder="1" applyAlignment="1">
      <alignment horizontal="right" wrapText="1"/>
    </xf>
    <xf numFmtId="10" fontId="18" fillId="2" borderId="6" xfId="4" applyNumberFormat="1" applyFont="1" applyFill="1" applyBorder="1" applyAlignment="1">
      <alignment horizontal="right" wrapText="1"/>
    </xf>
    <xf numFmtId="10" fontId="18" fillId="2" borderId="4" xfId="4" applyNumberFormat="1" applyFont="1" applyFill="1" applyBorder="1" applyAlignment="1">
      <alignment wrapText="1"/>
    </xf>
    <xf numFmtId="0" fontId="23" fillId="0" borderId="2" xfId="0" applyFont="1" applyBorder="1" applyAlignment="1">
      <alignment horizontal="left"/>
    </xf>
    <xf numFmtId="3" fontId="18" fillId="2" borderId="4" xfId="4" applyNumberFormat="1" applyFont="1" applyFill="1" applyBorder="1" applyAlignment="1">
      <alignment horizontal="right" wrapText="1"/>
    </xf>
    <xf numFmtId="3" fontId="28" fillId="2" borderId="4" xfId="1" applyNumberFormat="1" applyFont="1" applyFill="1" applyBorder="1" applyAlignment="1">
      <alignment horizontal="right" wrapText="1"/>
    </xf>
    <xf numFmtId="3" fontId="0" fillId="0" borderId="0" xfId="0" applyNumberFormat="1"/>
    <xf numFmtId="0" fontId="29" fillId="2" borderId="0" xfId="0" applyFont="1" applyFill="1"/>
    <xf numFmtId="3" fontId="31" fillId="0" borderId="1" xfId="0" applyNumberFormat="1" applyFont="1" applyBorder="1"/>
    <xf numFmtId="0" fontId="25" fillId="2" borderId="1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4" fillId="2" borderId="10" xfId="2" applyFont="1" applyFill="1" applyBorder="1" applyAlignment="1" applyProtection="1">
      <alignment horizontal="left" vertical="center" wrapText="1"/>
    </xf>
    <xf numFmtId="0" fontId="24" fillId="2" borderId="0" xfId="2" applyFont="1" applyFill="1" applyBorder="1" applyAlignment="1" applyProtection="1">
      <alignment horizontal="left" vertical="center" wrapText="1"/>
    </xf>
    <xf numFmtId="0" fontId="24" fillId="2" borderId="11" xfId="2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7" fillId="0" borderId="0" xfId="2" applyFill="1" applyBorder="1" applyAlignment="1" applyProtection="1">
      <alignment horizontal="left" vertical="center" wrapText="1"/>
    </xf>
    <xf numFmtId="0" fontId="13" fillId="0" borderId="0" xfId="2" applyFont="1" applyFill="1" applyBorder="1" applyAlignment="1" applyProtection="1">
      <alignment horizontal="left" vertical="center" wrapText="1"/>
    </xf>
    <xf numFmtId="0" fontId="26" fillId="2" borderId="0" xfId="2" applyFont="1" applyFill="1" applyBorder="1" applyAlignment="1" applyProtection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</cellXfs>
  <cellStyles count="5">
    <cellStyle name="Normal 3" xfId="3" xr:uid="{00000000-0005-0000-0000-000003000000}"/>
    <cellStyle name="一般" xfId="0" builtinId="0"/>
    <cellStyle name="千分位" xfId="1" builtinId="3"/>
    <cellStyle name="百分比" xfId="4" builtinId="5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</xdr:rowOff>
    </xdr:from>
    <xdr:to>
      <xdr:col>10</xdr:col>
      <xdr:colOff>644333</xdr:colOff>
      <xdr:row>0</xdr:row>
      <xdr:rowOff>1676399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4456DF-8ECE-406D-A726-5F72CB9A9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64"/>
          <a:ext cx="11401420" cy="1667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537883</xdr:colOff>
      <xdr:row>0</xdr:row>
      <xdr:rowOff>1583773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577B14-F0B6-4B97-8700-9FED84E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365" cy="158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s://rggi.org/sites/default/files/Uploads/Allowance-Tracking/States_Set-Aside_Accounts.pdf" TargetMode="External"/><Relationship Id="rId1" Type="http://schemas.openxmlformats.org/officeDocument/2006/relationships/hyperlink" Target="http://www.rggi.org/design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ggi.org/auctions/auction-resul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rggi.org/auctions/auction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zoomScaleSheetLayoutView="85" workbookViewId="0">
      <selection activeCell="B2" sqref="B2"/>
    </sheetView>
  </sheetViews>
  <sheetFormatPr defaultColWidth="9.28515625" defaultRowHeight="14.45"/>
  <cols>
    <col min="1" max="1" width="16.7109375" style="1" customWidth="1"/>
    <col min="2" max="9" width="15.7109375" style="1" customWidth="1"/>
    <col min="10" max="10" width="13.7109375" style="1" customWidth="1"/>
    <col min="11" max="11" width="11.42578125" style="1" customWidth="1"/>
    <col min="12" max="16384" width="9.28515625" style="1"/>
  </cols>
  <sheetData>
    <row r="1" spans="1:11" s="6" customFormat="1" ht="151.9" customHeight="1">
      <c r="A1" s="40" t="s">
        <v>0</v>
      </c>
      <c r="B1" s="2"/>
      <c r="C1" s="2"/>
      <c r="D1" s="2"/>
      <c r="E1" s="2"/>
      <c r="F1" s="2"/>
      <c r="G1" s="2"/>
      <c r="H1" s="2"/>
    </row>
    <row r="2" spans="1:11" ht="16.899999999999999" customHeight="1">
      <c r="A2" s="3" t="s">
        <v>1</v>
      </c>
      <c r="B2" s="15">
        <v>45747</v>
      </c>
      <c r="C2" s="4"/>
      <c r="D2" s="5"/>
      <c r="E2" s="5"/>
      <c r="F2" s="5"/>
      <c r="G2" s="5"/>
      <c r="H2" s="5"/>
    </row>
    <row r="3" spans="1:11" ht="18" customHeight="1" thickBot="1">
      <c r="A3" s="67" t="s">
        <v>2</v>
      </c>
      <c r="B3" s="67"/>
      <c r="C3" s="67"/>
      <c r="D3" s="67"/>
      <c r="E3" s="67"/>
      <c r="F3" s="67"/>
      <c r="G3" s="67"/>
      <c r="H3" s="67"/>
    </row>
    <row r="4" spans="1:11" ht="21.75" customHeight="1" thickBot="1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6"/>
    </row>
    <row r="5" spans="1:11" ht="25.5" customHeight="1">
      <c r="A5" s="52" t="s">
        <v>4</v>
      </c>
      <c r="B5" s="48" t="s">
        <v>5</v>
      </c>
      <c r="C5" s="48" t="s">
        <v>6</v>
      </c>
      <c r="D5" s="48" t="s">
        <v>7</v>
      </c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48" t="s">
        <v>13</v>
      </c>
      <c r="K5" s="50" t="s">
        <v>14</v>
      </c>
    </row>
    <row r="6" spans="1:11" ht="36.75" customHeight="1">
      <c r="A6" s="53"/>
      <c r="B6" s="49"/>
      <c r="C6" s="49"/>
      <c r="D6" s="49"/>
      <c r="E6" s="49"/>
      <c r="F6" s="49"/>
      <c r="G6" s="49"/>
      <c r="H6" s="49"/>
      <c r="I6" s="49"/>
      <c r="J6" s="49"/>
      <c r="K6" s="51"/>
    </row>
    <row r="7" spans="1:11" s="11" customFormat="1" ht="17.25" customHeight="1">
      <c r="A7" s="23" t="s">
        <v>15</v>
      </c>
      <c r="B7" s="28">
        <v>4418921</v>
      </c>
      <c r="C7" s="28">
        <v>774787</v>
      </c>
      <c r="D7" s="28">
        <v>3644134</v>
      </c>
      <c r="E7" s="41">
        <f>870037+870037+49997+870037+870037+41744</f>
        <v>3571889</v>
      </c>
      <c r="F7" s="41">
        <v>441892</v>
      </c>
      <c r="G7" s="17" t="s">
        <v>16</v>
      </c>
      <c r="H7" s="17">
        <f>4665+54662</f>
        <v>59327</v>
      </c>
      <c r="I7" s="29">
        <f>163986-49997-4665-41744-12918-54662</f>
        <v>0</v>
      </c>
      <c r="J7" s="17">
        <f>12918</f>
        <v>12918</v>
      </c>
      <c r="K7" s="31">
        <v>0</v>
      </c>
    </row>
    <row r="8" spans="1:11" s="11" customFormat="1" ht="17.25" customHeight="1">
      <c r="A8" s="23" t="s">
        <v>17</v>
      </c>
      <c r="B8" s="28">
        <v>3075739</v>
      </c>
      <c r="C8" s="28">
        <v>539282</v>
      </c>
      <c r="D8" s="28">
        <v>2536457</v>
      </c>
      <c r="E8" s="41">
        <f>634155+634074+634114+634114</f>
        <v>2536457</v>
      </c>
      <c r="F8" s="41">
        <v>307573</v>
      </c>
      <c r="G8" s="20" t="s">
        <v>16</v>
      </c>
      <c r="H8" s="26" t="s">
        <v>16</v>
      </c>
      <c r="I8" s="26" t="s">
        <v>16</v>
      </c>
      <c r="J8" s="26" t="s">
        <v>16</v>
      </c>
      <c r="K8" s="31">
        <v>0</v>
      </c>
    </row>
    <row r="9" spans="1:11" s="11" customFormat="1" ht="17.25" customHeight="1">
      <c r="A9" s="36" t="s">
        <v>18</v>
      </c>
      <c r="B9" s="28">
        <v>2487656</v>
      </c>
      <c r="C9" s="28">
        <v>435697</v>
      </c>
      <c r="D9" s="28">
        <v>2051959</v>
      </c>
      <c r="E9" s="41">
        <f>502730+502730+502730+502730</f>
        <v>2010920</v>
      </c>
      <c r="F9" s="41">
        <v>248765</v>
      </c>
      <c r="G9" s="17" t="s">
        <v>16</v>
      </c>
      <c r="H9" s="17">
        <v>0</v>
      </c>
      <c r="I9" s="29">
        <v>41039</v>
      </c>
      <c r="J9" s="20">
        <v>0</v>
      </c>
      <c r="K9" s="31">
        <v>0</v>
      </c>
    </row>
    <row r="10" spans="1:11" s="11" customFormat="1" ht="17.25" customHeight="1">
      <c r="A10" s="23" t="s">
        <v>19</v>
      </c>
      <c r="B10" s="28">
        <v>15263882</v>
      </c>
      <c r="C10" s="28">
        <v>2676277</v>
      </c>
      <c r="D10" s="28">
        <v>12587605</v>
      </c>
      <c r="E10" s="41">
        <f>2777138+2782327+2782327+2782327+107622</f>
        <v>11231741</v>
      </c>
      <c r="F10" s="41">
        <v>1526388</v>
      </c>
      <c r="G10" s="29">
        <v>0</v>
      </c>
      <c r="H10" s="17" t="s">
        <v>16</v>
      </c>
      <c r="I10" s="29" t="s">
        <v>20</v>
      </c>
      <c r="J10" s="20">
        <v>0</v>
      </c>
      <c r="K10" s="32">
        <v>0</v>
      </c>
    </row>
    <row r="11" spans="1:11" s="11" customFormat="1" ht="17.25" customHeight="1">
      <c r="A11" s="23" t="s">
        <v>21</v>
      </c>
      <c r="B11" s="28">
        <v>10858504</v>
      </c>
      <c r="C11" s="28">
        <v>1903865</v>
      </c>
      <c r="D11" s="28">
        <v>8954639</v>
      </c>
      <c r="E11" s="41">
        <f>2150772+2150772+2150772+2150772</f>
        <v>8603088</v>
      </c>
      <c r="F11" s="41">
        <v>1085850</v>
      </c>
      <c r="G11" s="17" t="s">
        <v>16</v>
      </c>
      <c r="H11" s="17">
        <v>0</v>
      </c>
      <c r="I11" s="17">
        <f>351551-240310-111241</f>
        <v>0</v>
      </c>
      <c r="J11" s="17">
        <f>240310+111241</f>
        <v>351551</v>
      </c>
      <c r="K11" s="31" t="s">
        <v>16</v>
      </c>
    </row>
    <row r="12" spans="1:11" s="11" customFormat="1" ht="17.25" customHeight="1">
      <c r="A12" s="23" t="s">
        <v>22</v>
      </c>
      <c r="B12" s="28">
        <v>3604823</v>
      </c>
      <c r="C12" s="28">
        <v>631362</v>
      </c>
      <c r="D12" s="28">
        <v>2973461</v>
      </c>
      <c r="E12" s="41">
        <f>725341+725341+725341+725342</f>
        <v>2901365</v>
      </c>
      <c r="F12" s="41">
        <v>360482</v>
      </c>
      <c r="G12" s="17" t="s">
        <v>16</v>
      </c>
      <c r="H12" s="17">
        <v>0</v>
      </c>
      <c r="I12" s="39">
        <v>72096</v>
      </c>
      <c r="J12" s="20">
        <v>0</v>
      </c>
      <c r="K12" s="31" t="s">
        <v>16</v>
      </c>
    </row>
    <row r="13" spans="1:11" s="11" customFormat="1" ht="16.899999999999999" customHeight="1">
      <c r="A13" s="23" t="s">
        <v>23</v>
      </c>
      <c r="B13" s="28">
        <v>15840000</v>
      </c>
      <c r="C13" s="28">
        <v>2783029</v>
      </c>
      <c r="D13" s="28">
        <v>13056971</v>
      </c>
      <c r="E13" s="41">
        <f>2901891+2901891+2901891+2901891</f>
        <v>11607564</v>
      </c>
      <c r="F13" s="41">
        <v>1584000</v>
      </c>
      <c r="G13" s="17">
        <v>0</v>
      </c>
      <c r="H13" s="17">
        <v>0</v>
      </c>
      <c r="I13" s="17">
        <f>1449407-1449407</f>
        <v>0</v>
      </c>
      <c r="J13" s="20">
        <f>1449407</f>
        <v>1449407</v>
      </c>
      <c r="K13" s="31">
        <v>0</v>
      </c>
    </row>
    <row r="14" spans="1:11" s="11" customFormat="1" ht="17.25" customHeight="1">
      <c r="A14" s="23" t="s">
        <v>24</v>
      </c>
      <c r="B14" s="28">
        <v>26414791</v>
      </c>
      <c r="C14" s="28">
        <v>4631411</v>
      </c>
      <c r="D14" s="28">
        <v>21783380</v>
      </c>
      <c r="E14" s="41">
        <f>4845845+4845845+4845845+4845845</f>
        <v>19383380</v>
      </c>
      <c r="F14" s="41">
        <v>2641479</v>
      </c>
      <c r="G14" s="17" t="s">
        <v>16</v>
      </c>
      <c r="H14" s="17">
        <f>1058559</f>
        <v>1058559</v>
      </c>
      <c r="I14" s="17">
        <f>2400000-1058559</f>
        <v>1341441</v>
      </c>
      <c r="J14" s="20">
        <v>0</v>
      </c>
      <c r="K14" s="31">
        <v>0</v>
      </c>
    </row>
    <row r="15" spans="1:11" s="11" customFormat="1" ht="17.25" customHeight="1">
      <c r="A15" s="23" t="s">
        <v>25</v>
      </c>
      <c r="B15" s="28">
        <v>1706986</v>
      </c>
      <c r="C15" s="28">
        <v>299292</v>
      </c>
      <c r="D15" s="28">
        <v>1407694</v>
      </c>
      <c r="E15" s="41">
        <f>347656+347656+347656+347656</f>
        <v>1390624</v>
      </c>
      <c r="F15" s="41">
        <v>170701</v>
      </c>
      <c r="G15" s="17" t="s">
        <v>16</v>
      </c>
      <c r="H15" s="17">
        <v>0</v>
      </c>
      <c r="I15" s="20">
        <v>17070</v>
      </c>
      <c r="J15" s="20">
        <v>0</v>
      </c>
      <c r="K15" s="31" t="s">
        <v>16</v>
      </c>
    </row>
    <row r="16" spans="1:11" s="11" customFormat="1" ht="17.25" customHeight="1">
      <c r="A16" s="23" t="s">
        <v>26</v>
      </c>
      <c r="B16" s="28">
        <v>491482</v>
      </c>
      <c r="C16" s="28">
        <v>86173</v>
      </c>
      <c r="D16" s="28">
        <v>405309</v>
      </c>
      <c r="E16" s="41">
        <f>100314+100314+100314+100314</f>
        <v>401256</v>
      </c>
      <c r="F16" s="41">
        <v>49148</v>
      </c>
      <c r="G16" s="17" t="s">
        <v>16</v>
      </c>
      <c r="H16" s="17">
        <v>0</v>
      </c>
      <c r="I16" s="20">
        <v>4053</v>
      </c>
      <c r="J16" s="20">
        <v>0</v>
      </c>
      <c r="K16" s="31">
        <v>0</v>
      </c>
    </row>
    <row r="17" spans="1:11" s="12" customFormat="1" ht="17.25" customHeight="1" thickBot="1">
      <c r="A17" s="24" t="s">
        <v>27</v>
      </c>
      <c r="B17" s="30">
        <f t="shared" ref="B17:K17" si="0">SUM(B7:B16)</f>
        <v>84162784</v>
      </c>
      <c r="C17" s="30">
        <f t="shared" si="0"/>
        <v>14761175</v>
      </c>
      <c r="D17" s="30">
        <f t="shared" si="0"/>
        <v>69401609</v>
      </c>
      <c r="E17" s="30">
        <f>SUM(E7:E16)</f>
        <v>63638284</v>
      </c>
      <c r="F17" s="38">
        <f t="shared" si="0"/>
        <v>8416278</v>
      </c>
      <c r="G17" s="30">
        <f t="shared" si="0"/>
        <v>0</v>
      </c>
      <c r="H17" s="30">
        <f t="shared" si="0"/>
        <v>1117886</v>
      </c>
      <c r="I17" s="30">
        <f t="shared" si="0"/>
        <v>1475699</v>
      </c>
      <c r="J17" s="30">
        <f t="shared" si="0"/>
        <v>1813876</v>
      </c>
      <c r="K17" s="33">
        <f t="shared" si="0"/>
        <v>0</v>
      </c>
    </row>
    <row r="18" spans="1:11" s="9" customFormat="1" ht="3.75" customHeight="1">
      <c r="A18" s="7"/>
      <c r="B18" s="8"/>
      <c r="C18" s="8"/>
      <c r="D18" s="8"/>
      <c r="E18" s="8"/>
      <c r="F18" s="8"/>
      <c r="G18" s="8"/>
      <c r="H18" s="8"/>
      <c r="I18" s="13">
        <f>B18-Percentage!B18</f>
        <v>0</v>
      </c>
    </row>
    <row r="19" spans="1:11" s="14" customFormat="1" ht="16.149999999999999" customHeight="1">
      <c r="A19" s="66" t="s">
        <v>28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s="14" customFormat="1" ht="16.149999999999999" customHeight="1">
      <c r="A20" s="66" t="s">
        <v>29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s="14" customFormat="1" ht="33" customHeight="1" thickBot="1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ht="22.5" customHeight="1" thickBot="1">
      <c r="A22" s="54" t="s">
        <v>30</v>
      </c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spans="1:11" ht="106.9" customHeight="1">
      <c r="A23" s="57" t="s">
        <v>31</v>
      </c>
      <c r="B23" s="58"/>
      <c r="C23" s="58"/>
      <c r="D23" s="58"/>
      <c r="E23" s="58"/>
      <c r="F23" s="58"/>
      <c r="G23" s="58"/>
      <c r="H23" s="58"/>
      <c r="I23" s="58"/>
      <c r="J23" s="58"/>
      <c r="K23" s="59"/>
    </row>
    <row r="24" spans="1:11" ht="27" customHeight="1">
      <c r="A24" s="60" t="s">
        <v>32</v>
      </c>
      <c r="B24" s="61"/>
      <c r="C24" s="61"/>
      <c r="D24" s="61"/>
      <c r="E24" s="61"/>
      <c r="F24" s="61"/>
      <c r="G24" s="61"/>
      <c r="H24" s="61"/>
      <c r="I24" s="61"/>
      <c r="J24" s="61"/>
      <c r="K24" s="62"/>
    </row>
    <row r="25" spans="1:11" ht="16.5" customHeight="1">
      <c r="A25" s="63" t="s">
        <v>33</v>
      </c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6" spans="1:11" ht="17.25" customHeight="1">
      <c r="A26" s="42" t="s">
        <v>34</v>
      </c>
      <c r="B26" s="43"/>
      <c r="C26" s="43"/>
      <c r="D26" s="43"/>
      <c r="E26" s="43"/>
      <c r="F26" s="43"/>
      <c r="G26" s="43"/>
      <c r="H26" s="43"/>
      <c r="I26" s="43"/>
      <c r="J26" s="43"/>
      <c r="K26" s="44"/>
    </row>
    <row r="27" spans="1:11" ht="15.75" customHeight="1" thickBot="1">
      <c r="A27" s="45" t="s">
        <v>35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</row>
  </sheetData>
  <mergeCells count="22">
    <mergeCell ref="A20:K20"/>
    <mergeCell ref="A3:H3"/>
    <mergeCell ref="E5:E6"/>
    <mergeCell ref="D5:D6"/>
    <mergeCell ref="G5:G6"/>
    <mergeCell ref="A4:K4"/>
    <mergeCell ref="A26:K26"/>
    <mergeCell ref="A27:K27"/>
    <mergeCell ref="I5:I6"/>
    <mergeCell ref="F5:F6"/>
    <mergeCell ref="K5:K6"/>
    <mergeCell ref="C5:C6"/>
    <mergeCell ref="A5:A6"/>
    <mergeCell ref="A22:K22"/>
    <mergeCell ref="A23:K23"/>
    <mergeCell ref="A24:K24"/>
    <mergeCell ref="A25:K25"/>
    <mergeCell ref="H5:H6"/>
    <mergeCell ref="B5:B6"/>
    <mergeCell ref="J5:J6"/>
    <mergeCell ref="A21:K21"/>
    <mergeCell ref="A19:K19"/>
  </mergeCells>
  <hyperlinks>
    <hyperlink ref="A19:I19" r:id="rId1" display="1On January 13, 2014, the states announced the First Control Period Interim Adjustment for Banked Allowances (FCPIABA). Additional information available at http://www.rggi.org/design" xr:uid="{00000000-0004-0000-0000-000000000000}"/>
    <hyperlink ref="A24:J24" r:id="rId2" display="Transferred from State Set-Aside Accounts: Total number of CO2 allowances that have been distributed directly from state accounts to date. For more information on state set-aside accounts, please see: https://rggi.org/sites/default/files/Uploads/Allowance" xr:uid="{00000000-0004-0000-0000-000002000000}"/>
    <hyperlink ref="A19:K19" r:id="rId3" display="1 On March 15, 2021, the states announced the Third Adjustment for Banked Allowances (TABA). Additional information available at https://www.rggi.org/program-overview-and-design/elements." xr:uid="{F38C7FA0-16C8-4E2E-A65D-493D5F937746}"/>
    <hyperlink ref="A20:K20" r:id="rId4" display="2 A total of 3,919,482 Cost Containtment Reserve (CCR) Allowances were distributed in Auction 54. More information available at https://www.rggi.org/auctions/auction-results" xr:uid="{565835EF-F212-4528-AD82-5BB9287E31AA}"/>
  </hyperlinks>
  <printOptions horizontalCentered="1" verticalCentered="1" gridLines="1"/>
  <pageMargins left="0.5" right="0.5" top="0.5" bottom="0.5" header="0.3" footer="0.3"/>
  <pageSetup scale="70" orientation="landscape" r:id="rId5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zoomScale="85" zoomScaleNormal="85" zoomScaleSheetLayoutView="85" workbookViewId="0">
      <selection activeCell="B2" sqref="B2"/>
    </sheetView>
  </sheetViews>
  <sheetFormatPr defaultColWidth="9.28515625" defaultRowHeight="14.45"/>
  <cols>
    <col min="1" max="1" width="15.28515625" style="1" customWidth="1"/>
    <col min="2" max="6" width="15.7109375" style="1" customWidth="1"/>
    <col min="7" max="7" width="13" style="1" customWidth="1"/>
    <col min="8" max="9" width="15.7109375" style="1" customWidth="1"/>
    <col min="10" max="11" width="11.28515625" style="1" customWidth="1"/>
    <col min="12" max="12" width="9.28515625" style="1"/>
    <col min="13" max="13" width="11" style="1" bestFit="1" customWidth="1"/>
    <col min="14" max="16384" width="9.28515625" style="1"/>
  </cols>
  <sheetData>
    <row r="1" spans="1:16" s="6" customFormat="1" ht="141" customHeight="1">
      <c r="A1" s="10" t="str">
        <f>Numbers!A1</f>
        <v>Distribution of 2024 CO2 Allowances</v>
      </c>
      <c r="B1" s="2"/>
      <c r="C1" s="2"/>
      <c r="D1" s="2"/>
      <c r="E1" s="2"/>
      <c r="F1" s="2"/>
      <c r="G1" s="2"/>
      <c r="H1" s="2"/>
      <c r="I1" s="2"/>
    </row>
    <row r="2" spans="1:16" ht="18" customHeight="1">
      <c r="A2" s="3" t="s">
        <v>1</v>
      </c>
      <c r="B2" s="15">
        <f>Numbers!B2</f>
        <v>45747</v>
      </c>
      <c r="C2" s="4"/>
      <c r="D2" s="4"/>
      <c r="E2" s="5"/>
      <c r="F2" s="5"/>
      <c r="G2" s="5"/>
      <c r="H2" s="5"/>
      <c r="I2" s="5"/>
    </row>
    <row r="3" spans="1:16" ht="18.75" customHeight="1" thickBot="1">
      <c r="A3" s="67" t="s">
        <v>2</v>
      </c>
      <c r="B3" s="67"/>
      <c r="C3" s="67"/>
      <c r="D3" s="67"/>
      <c r="E3" s="67"/>
      <c r="F3" s="67"/>
      <c r="G3" s="67"/>
      <c r="H3" s="67"/>
      <c r="I3" s="67"/>
    </row>
    <row r="4" spans="1:16" ht="21.75" customHeight="1" thickBot="1">
      <c r="A4" s="68" t="str">
        <f>Numbers!A4</f>
        <v>Distribution of VY2024 CO2 Allowances By State</v>
      </c>
      <c r="B4" s="69"/>
      <c r="C4" s="69"/>
      <c r="D4" s="69"/>
      <c r="E4" s="69"/>
      <c r="F4" s="69"/>
      <c r="G4" s="69"/>
      <c r="H4" s="69"/>
      <c r="I4" s="69"/>
      <c r="J4" s="69"/>
      <c r="K4" s="70"/>
    </row>
    <row r="5" spans="1:16" ht="25.5" customHeight="1">
      <c r="A5" s="52" t="s">
        <v>4</v>
      </c>
      <c r="B5" s="48" t="s">
        <v>5</v>
      </c>
      <c r="C5" s="48" t="s">
        <v>6</v>
      </c>
      <c r="D5" s="48" t="s">
        <v>7</v>
      </c>
      <c r="E5" s="48" t="s">
        <v>8</v>
      </c>
      <c r="F5" s="48" t="s">
        <v>9</v>
      </c>
      <c r="G5" s="48" t="s">
        <v>10</v>
      </c>
      <c r="H5" s="48" t="s">
        <v>36</v>
      </c>
      <c r="I5" s="48" t="s">
        <v>12</v>
      </c>
      <c r="J5" s="48" t="s">
        <v>13</v>
      </c>
      <c r="K5" s="50" t="s">
        <v>14</v>
      </c>
    </row>
    <row r="6" spans="1:16" ht="34.15" customHeight="1">
      <c r="A6" s="53"/>
      <c r="B6" s="49"/>
      <c r="C6" s="49"/>
      <c r="D6" s="49"/>
      <c r="E6" s="49"/>
      <c r="F6" s="49"/>
      <c r="G6" s="49"/>
      <c r="H6" s="49"/>
      <c r="I6" s="49"/>
      <c r="J6" s="49"/>
      <c r="K6" s="51"/>
    </row>
    <row r="7" spans="1:16" s="11" customFormat="1" ht="17.25" customHeight="1">
      <c r="A7" s="23" t="s">
        <v>15</v>
      </c>
      <c r="B7" s="28">
        <f>Numbers!B7</f>
        <v>4418921</v>
      </c>
      <c r="C7" s="28">
        <f>Numbers!C7</f>
        <v>774787</v>
      </c>
      <c r="D7" s="28">
        <f>Numbers!D7</f>
        <v>3644134</v>
      </c>
      <c r="E7" s="16">
        <f>Numbers!E7/Numbers!D7</f>
        <v>0.9801749880767282</v>
      </c>
      <c r="F7" s="18">
        <f>Numbers!F7</f>
        <v>441892</v>
      </c>
      <c r="G7" s="20" t="s">
        <v>16</v>
      </c>
      <c r="H7" s="26">
        <f>Numbers!H7/Numbers!D7</f>
        <v>1.6280136789700927E-2</v>
      </c>
      <c r="I7" s="26">
        <f>Numbers!I7/Numbers!D7</f>
        <v>0</v>
      </c>
      <c r="J7" s="26">
        <f>Numbers!J7/Numbers!D7</f>
        <v>3.5448751335708292E-3</v>
      </c>
      <c r="K7" s="31">
        <v>0</v>
      </c>
      <c r="L7" s="13"/>
      <c r="N7" s="13"/>
      <c r="O7" s="13"/>
      <c r="P7" s="13"/>
    </row>
    <row r="8" spans="1:16" s="11" customFormat="1" ht="17.25" customHeight="1">
      <c r="A8" s="21" t="s">
        <v>17</v>
      </c>
      <c r="B8" s="28">
        <f>Numbers!B8</f>
        <v>3075739</v>
      </c>
      <c r="C8" s="28">
        <f>Numbers!C8</f>
        <v>539282</v>
      </c>
      <c r="D8" s="28">
        <f>Numbers!D8</f>
        <v>2536457</v>
      </c>
      <c r="E8" s="16">
        <f>Numbers!E8/Numbers!D8</f>
        <v>1</v>
      </c>
      <c r="F8" s="18">
        <f>Numbers!F8</f>
        <v>307573</v>
      </c>
      <c r="G8" s="20" t="s">
        <v>16</v>
      </c>
      <c r="H8" s="26" t="s">
        <v>16</v>
      </c>
      <c r="I8" s="26" t="s">
        <v>16</v>
      </c>
      <c r="J8" s="26" t="s">
        <v>16</v>
      </c>
      <c r="K8" s="31">
        <v>0</v>
      </c>
      <c r="L8" s="13"/>
      <c r="N8" s="13"/>
      <c r="O8" s="13"/>
      <c r="P8" s="13"/>
    </row>
    <row r="9" spans="1:16" s="11" customFormat="1" ht="17.25" customHeight="1">
      <c r="A9" s="22" t="s">
        <v>18</v>
      </c>
      <c r="B9" s="28">
        <f>Numbers!B9</f>
        <v>2487656</v>
      </c>
      <c r="C9" s="28">
        <f>Numbers!C9</f>
        <v>435697</v>
      </c>
      <c r="D9" s="28">
        <f>Numbers!D9</f>
        <v>2051959</v>
      </c>
      <c r="E9" s="16">
        <f>Numbers!E9/Numbers!D9</f>
        <v>0.98000008772105096</v>
      </c>
      <c r="F9" s="18">
        <f>Numbers!F9</f>
        <v>248765</v>
      </c>
      <c r="G9" s="20" t="s">
        <v>16</v>
      </c>
      <c r="H9" s="26">
        <f>Numbers!H9/Numbers!D9</f>
        <v>0</v>
      </c>
      <c r="I9" s="26">
        <f>Numbers!I9/Numbers!D9</f>
        <v>1.9999912278949043E-2</v>
      </c>
      <c r="J9" s="26">
        <f>Numbers!J9/Numbers!D9</f>
        <v>0</v>
      </c>
      <c r="K9" s="31">
        <v>0</v>
      </c>
      <c r="L9" s="13"/>
      <c r="N9" s="13"/>
      <c r="O9" s="13"/>
      <c r="P9" s="13"/>
    </row>
    <row r="10" spans="1:16" s="11" customFormat="1" ht="17.25" customHeight="1">
      <c r="A10" s="21" t="s">
        <v>19</v>
      </c>
      <c r="B10" s="28">
        <f>Numbers!B10</f>
        <v>15263882</v>
      </c>
      <c r="C10" s="28">
        <f>Numbers!C10</f>
        <v>2676277</v>
      </c>
      <c r="D10" s="28">
        <f>Numbers!D10</f>
        <v>12587605</v>
      </c>
      <c r="E10" s="16">
        <f>Numbers!E10/Numbers!D10</f>
        <v>0.8922857843092471</v>
      </c>
      <c r="F10" s="18">
        <f>Numbers!F10</f>
        <v>1526388</v>
      </c>
      <c r="G10" s="19">
        <v>0</v>
      </c>
      <c r="H10" s="26" t="e">
        <f>Numbers!H10/Numbers!D10</f>
        <v>#VALUE!</v>
      </c>
      <c r="I10" s="26" t="e">
        <f>Numbers!I10/Numbers!D10</f>
        <v>#VALUE!</v>
      </c>
      <c r="J10" s="26">
        <f>Numbers!J10/Numbers!D10</f>
        <v>0</v>
      </c>
      <c r="K10" s="32">
        <v>0</v>
      </c>
      <c r="L10" s="13"/>
      <c r="N10" s="13"/>
      <c r="O10" s="13"/>
      <c r="P10" s="13"/>
    </row>
    <row r="11" spans="1:16" s="11" customFormat="1" ht="17.25" customHeight="1">
      <c r="A11" s="23" t="s">
        <v>21</v>
      </c>
      <c r="B11" s="28">
        <f>Numbers!B11</f>
        <v>10858504</v>
      </c>
      <c r="C11" s="28">
        <f>Numbers!C11</f>
        <v>1903865</v>
      </c>
      <c r="D11" s="28">
        <f>Numbers!D11</f>
        <v>8954639</v>
      </c>
      <c r="E11" s="16">
        <f>Numbers!E11/Numbers!D11</f>
        <v>0.9607409075899096</v>
      </c>
      <c r="F11" s="18">
        <f>Numbers!F11</f>
        <v>1085850</v>
      </c>
      <c r="G11" s="20" t="s">
        <v>16</v>
      </c>
      <c r="H11" s="26">
        <f>Numbers!H11/Numbers!D11</f>
        <v>0</v>
      </c>
      <c r="I11" s="26">
        <f>Numbers!I11/Numbers!D11</f>
        <v>0</v>
      </c>
      <c r="J11" s="26">
        <f>Numbers!J11/Numbers!D11</f>
        <v>3.9259092410090457E-2</v>
      </c>
      <c r="K11" s="31" t="s">
        <v>16</v>
      </c>
      <c r="L11" s="13"/>
      <c r="N11" s="13"/>
      <c r="O11" s="13"/>
      <c r="P11" s="13"/>
    </row>
    <row r="12" spans="1:16" s="11" customFormat="1" ht="17.25" customHeight="1">
      <c r="A12" s="21" t="s">
        <v>22</v>
      </c>
      <c r="B12" s="28">
        <f>Numbers!B12</f>
        <v>3604823</v>
      </c>
      <c r="C12" s="28">
        <f>Numbers!C12</f>
        <v>631362</v>
      </c>
      <c r="D12" s="28">
        <f>Numbers!D12</f>
        <v>2973461</v>
      </c>
      <c r="E12" s="16">
        <f>Numbers!E12/Numbers!D12</f>
        <v>0.97575350744469158</v>
      </c>
      <c r="F12" s="18">
        <f>Numbers!F12</f>
        <v>360482</v>
      </c>
      <c r="G12" s="20" t="s">
        <v>16</v>
      </c>
      <c r="H12" s="26">
        <f>Numbers!H12/Numbers!D12</f>
        <v>0</v>
      </c>
      <c r="I12" s="26">
        <f>Numbers!I12/Numbers!D12</f>
        <v>2.4246492555308443E-2</v>
      </c>
      <c r="J12" s="26">
        <f>Numbers!J12/Numbers!D12</f>
        <v>0</v>
      </c>
      <c r="K12" s="31" t="s">
        <v>16</v>
      </c>
      <c r="L12" s="13"/>
      <c r="N12" s="13"/>
      <c r="O12" s="13"/>
      <c r="P12" s="13"/>
    </row>
    <row r="13" spans="1:16" s="11" customFormat="1" ht="17.25" customHeight="1">
      <c r="A13" s="21" t="s">
        <v>23</v>
      </c>
      <c r="B13" s="28">
        <f>Numbers!B13</f>
        <v>15840000</v>
      </c>
      <c r="C13" s="28">
        <f>Numbers!C13</f>
        <v>2783029</v>
      </c>
      <c r="D13" s="28">
        <f>Numbers!D13</f>
        <v>13056971</v>
      </c>
      <c r="E13" s="16">
        <f>Numbers!E13/Numbers!D13</f>
        <v>0.88899362646972258</v>
      </c>
      <c r="F13" s="18">
        <f>Numbers!F13</f>
        <v>1584000</v>
      </c>
      <c r="G13" s="19">
        <v>0</v>
      </c>
      <c r="H13" s="26">
        <f>Numbers!H13/Numbers!D13</f>
        <v>0</v>
      </c>
      <c r="I13" s="26">
        <f>Numbers!I13/Numbers!D13</f>
        <v>0</v>
      </c>
      <c r="J13" s="26">
        <f>Numbers!J13/Numbers!D13</f>
        <v>0.11100637353027742</v>
      </c>
      <c r="K13" s="31">
        <v>0</v>
      </c>
      <c r="L13" s="13"/>
      <c r="N13" s="13"/>
      <c r="O13" s="13"/>
      <c r="P13" s="13"/>
    </row>
    <row r="14" spans="1:16" s="11" customFormat="1" ht="17.25" customHeight="1">
      <c r="A14" s="21" t="s">
        <v>24</v>
      </c>
      <c r="B14" s="28">
        <f>Numbers!B14</f>
        <v>26414791</v>
      </c>
      <c r="C14" s="28">
        <f>Numbers!C14</f>
        <v>4631411</v>
      </c>
      <c r="D14" s="28">
        <f>Numbers!D14</f>
        <v>21783380</v>
      </c>
      <c r="E14" s="16">
        <f>Numbers!E14/Numbers!D14</f>
        <v>0.88982426051420849</v>
      </c>
      <c r="F14" s="18">
        <f>Numbers!F14</f>
        <v>2641479</v>
      </c>
      <c r="G14" s="20" t="s">
        <v>16</v>
      </c>
      <c r="H14" s="26">
        <f>Numbers!H14/Numbers!D14</f>
        <v>4.8594800255974971E-2</v>
      </c>
      <c r="I14" s="26">
        <f>Numbers!I14/Numbers!D14</f>
        <v>6.1580939229816493E-2</v>
      </c>
      <c r="J14" s="26">
        <f>Numbers!J14/Numbers!D14</f>
        <v>0</v>
      </c>
      <c r="K14" s="31">
        <v>0</v>
      </c>
      <c r="L14" s="13"/>
      <c r="N14" s="13"/>
      <c r="O14" s="13"/>
      <c r="P14" s="13"/>
    </row>
    <row r="15" spans="1:16" s="11" customFormat="1" ht="17.25" customHeight="1">
      <c r="A15" s="21" t="s">
        <v>25</v>
      </c>
      <c r="B15" s="28">
        <f>Numbers!B15</f>
        <v>1706986</v>
      </c>
      <c r="C15" s="28">
        <f>Numbers!C15</f>
        <v>299292</v>
      </c>
      <c r="D15" s="28">
        <f>Numbers!D15</f>
        <v>1407694</v>
      </c>
      <c r="E15" s="16">
        <f>Numbers!E15/Numbers!D15</f>
        <v>0.98787378506976653</v>
      </c>
      <c r="F15" s="18">
        <f>Numbers!F15</f>
        <v>170701</v>
      </c>
      <c r="G15" s="20" t="s">
        <v>16</v>
      </c>
      <c r="H15" s="26">
        <f>Numbers!H15/Numbers!D15</f>
        <v>0</v>
      </c>
      <c r="I15" s="26">
        <f>Numbers!I15/Numbers!D15</f>
        <v>1.2126214930233418E-2</v>
      </c>
      <c r="J15" s="26">
        <f>Numbers!J15/Numbers!D15</f>
        <v>0</v>
      </c>
      <c r="K15" s="31" t="s">
        <v>16</v>
      </c>
      <c r="L15" s="13"/>
      <c r="N15" s="13"/>
      <c r="O15" s="13"/>
      <c r="P15" s="13"/>
    </row>
    <row r="16" spans="1:16" s="11" customFormat="1" ht="17.25" customHeight="1">
      <c r="A16" s="21" t="s">
        <v>26</v>
      </c>
      <c r="B16" s="28">
        <f>Numbers!B16</f>
        <v>491482</v>
      </c>
      <c r="C16" s="28">
        <f>Numbers!C16</f>
        <v>86173</v>
      </c>
      <c r="D16" s="28">
        <f>Numbers!D16</f>
        <v>405309</v>
      </c>
      <c r="E16" s="16">
        <f>Numbers!E16/Numbers!D16</f>
        <v>0.99000022205280414</v>
      </c>
      <c r="F16" s="18">
        <f>Numbers!F16</f>
        <v>49148</v>
      </c>
      <c r="G16" s="20" t="s">
        <v>16</v>
      </c>
      <c r="H16" s="26">
        <f>Numbers!H16/Numbers!D16</f>
        <v>0</v>
      </c>
      <c r="I16" s="26">
        <f>Numbers!I16/Numbers!D16</f>
        <v>9.999777947195844E-3</v>
      </c>
      <c r="J16" s="26">
        <f>Numbers!J16/Numbers!D16</f>
        <v>0</v>
      </c>
      <c r="K16" s="31">
        <v>0</v>
      </c>
      <c r="L16" s="13"/>
      <c r="N16" s="13"/>
      <c r="O16" s="13"/>
      <c r="P16" s="13"/>
    </row>
    <row r="17" spans="1:16" s="12" customFormat="1" ht="17.25" customHeight="1" thickBot="1">
      <c r="A17" s="24" t="s">
        <v>27</v>
      </c>
      <c r="B17" s="25">
        <f>Numbers!B17</f>
        <v>84162784</v>
      </c>
      <c r="C17" s="25">
        <f>Numbers!C17</f>
        <v>14761175</v>
      </c>
      <c r="D17" s="25">
        <f>Numbers!D17</f>
        <v>69401609</v>
      </c>
      <c r="E17" s="35">
        <f>Numbers!E17/Numbers!D17</f>
        <v>0.91695689648924417</v>
      </c>
      <c r="F17" s="37">
        <f>SUM(F7:F16)</f>
        <v>8416278</v>
      </c>
      <c r="G17" s="27">
        <f t="shared" ref="G17" si="0">SUM(G7:G16)</f>
        <v>0</v>
      </c>
      <c r="H17" s="27">
        <f>Numbers!H17/Numbers!D17</f>
        <v>1.6107493991962058E-2</v>
      </c>
      <c r="I17" s="27">
        <f>Numbers!I17/Numbers!D17</f>
        <v>2.1263181376673847E-2</v>
      </c>
      <c r="J17" s="27">
        <f>Numbers!J17/Numbers!D17</f>
        <v>2.6135935839758411E-2</v>
      </c>
      <c r="K17" s="34">
        <f>SUM(K7:K16)</f>
        <v>0</v>
      </c>
      <c r="L17" s="13"/>
      <c r="N17" s="13"/>
      <c r="O17" s="13"/>
      <c r="P17" s="13"/>
    </row>
    <row r="18" spans="1:16" s="12" customFormat="1" ht="3.75" customHeight="1">
      <c r="J18" s="13"/>
      <c r="K18" s="13"/>
    </row>
    <row r="19" spans="1:16" s="14" customFormat="1" ht="16.899999999999999" customHeight="1">
      <c r="A19" s="66" t="s">
        <v>28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6" s="14" customFormat="1" ht="16.899999999999999" customHeight="1">
      <c r="A20" s="66" t="s">
        <v>29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6" s="14" customFormat="1" ht="34.15" customHeight="1" thickBo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6" ht="22.5" customHeight="1" thickBot="1">
      <c r="A22" s="54" t="s">
        <v>30</v>
      </c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spans="1:16" ht="107.45" customHeight="1">
      <c r="A23" s="57" t="s">
        <v>37</v>
      </c>
      <c r="B23" s="58"/>
      <c r="C23" s="58"/>
      <c r="D23" s="58"/>
      <c r="E23" s="58"/>
      <c r="F23" s="58"/>
      <c r="G23" s="58"/>
      <c r="H23" s="58"/>
      <c r="I23" s="58"/>
      <c r="J23" s="58"/>
      <c r="K23" s="59"/>
    </row>
    <row r="24" spans="1:16" ht="27" customHeight="1">
      <c r="A24" s="60" t="s">
        <v>32</v>
      </c>
      <c r="B24" s="61"/>
      <c r="C24" s="61"/>
      <c r="D24" s="61"/>
      <c r="E24" s="61"/>
      <c r="F24" s="61"/>
      <c r="G24" s="61"/>
      <c r="H24" s="61"/>
      <c r="I24" s="61"/>
      <c r="J24" s="61"/>
      <c r="K24" s="62"/>
    </row>
    <row r="25" spans="1:16" ht="15" customHeight="1">
      <c r="A25" s="42" t="s">
        <v>33</v>
      </c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6" spans="1:16" ht="15.75" customHeight="1">
      <c r="A26" s="42" t="s">
        <v>34</v>
      </c>
      <c r="B26" s="43"/>
      <c r="C26" s="43"/>
      <c r="D26" s="43"/>
      <c r="E26" s="43"/>
      <c r="F26" s="43"/>
      <c r="G26" s="43"/>
      <c r="H26" s="43"/>
      <c r="I26" s="43"/>
      <c r="J26" s="43"/>
      <c r="K26" s="44"/>
    </row>
    <row r="27" spans="1:16" ht="15" customHeight="1" thickBot="1">
      <c r="A27" s="45" t="s">
        <v>35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</row>
  </sheetData>
  <mergeCells count="22">
    <mergeCell ref="A19:K19"/>
    <mergeCell ref="A27:K27"/>
    <mergeCell ref="A22:K22"/>
    <mergeCell ref="A23:K23"/>
    <mergeCell ref="A24:K24"/>
    <mergeCell ref="A25:K25"/>
    <mergeCell ref="A26:K26"/>
    <mergeCell ref="A21:K21"/>
    <mergeCell ref="A20:K20"/>
    <mergeCell ref="A4:K4"/>
    <mergeCell ref="I5:I6"/>
    <mergeCell ref="H5:H6"/>
    <mergeCell ref="A3:I3"/>
    <mergeCell ref="A5:A6"/>
    <mergeCell ref="B5:B6"/>
    <mergeCell ref="C5:C6"/>
    <mergeCell ref="D5:D6"/>
    <mergeCell ref="K5:K6"/>
    <mergeCell ref="E5:E6"/>
    <mergeCell ref="F5:F6"/>
    <mergeCell ref="G5:G6"/>
    <mergeCell ref="J5:J6"/>
  </mergeCells>
  <hyperlinks>
    <hyperlink ref="A24:J24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5551D91A-8AE5-4045-9554-03D8B434E936}"/>
    <hyperlink ref="A19:I19" r:id="rId2" display="1On January 13, 2014, the states announced the First Control Period Interim Adjustment for Banked Allowances (FCPIABA). Additional information available at http://www.rggi.org/design" xr:uid="{35D9215F-BA59-48B9-895A-2CEEC699C5E7}"/>
    <hyperlink ref="A19:K19" r:id="rId3" display="1 On March 15, 2021, the states announced the Third Adjustment for Banked Allowances (TABA). Additional information available at https://www.rggi.org/program-overview-and-design/elements." xr:uid="{2301275A-6C9B-44A3-A1A3-195168AA35E5}"/>
    <hyperlink ref="A20:K20" r:id="rId4" display="2 A total of 3,919,482 Cost Containtment Reserve (CCR) Allowances were distributed in Auction 54. More information available at https://www.rggi.org/auctions/auction-results" xr:uid="{F626F6F1-D11E-40AD-879C-072C2C4A0B56}"/>
  </hyperlinks>
  <printOptions horizontalCentered="1" verticalCentered="1"/>
  <pageMargins left="0.5" right="0.5" top="0.5" bottom="0.5" header="0.3" footer="0.3"/>
  <pageSetup scale="68" orientation="landscape" horizontalDpi="4294967295" verticalDpi="4294967295" r:id="rId5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a5155047-c162-450b-bd47-27c83e7aa6e0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7" ma:contentTypeDescription="Create a new document." ma:contentTypeScope="" ma:versionID="071c3039b777a7a30583954cab0ba431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c08b7f2de240d7cd7095f270e26bdfeb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5BCC93-A9EB-42F2-81D3-222C9D3F4FD3}"/>
</file>

<file path=customXml/itemProps2.xml><?xml version="1.0" encoding="utf-8"?>
<ds:datastoreItem xmlns:ds="http://schemas.openxmlformats.org/officeDocument/2006/customXml" ds:itemID="{ECDF2820-9F51-4254-8F4D-79BE9DAB0FFE}"/>
</file>

<file path=customXml/itemProps3.xml><?xml version="1.0" encoding="utf-8"?>
<ds:datastoreItem xmlns:ds="http://schemas.openxmlformats.org/officeDocument/2006/customXml" ds:itemID="{C26979CD-B30B-4207-AB32-E67DC0481990}"/>
</file>

<file path=customXml/itemProps4.xml><?xml version="1.0" encoding="utf-8"?>
<ds:datastoreItem xmlns:ds="http://schemas.openxmlformats.org/officeDocument/2006/customXml" ds:itemID="{A34CB2E9-4A5F-4F82-B350-B665C9974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RGGI,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subject/>
  <dc:creator>RGGI Inc.</dc:creator>
  <cp:keywords/>
  <dc:description/>
  <cp:lastModifiedBy>Lei Pei</cp:lastModifiedBy>
  <cp:revision/>
  <dcterms:created xsi:type="dcterms:W3CDTF">2012-01-24T00:57:40Z</dcterms:created>
  <dcterms:modified xsi:type="dcterms:W3CDTF">2025-03-31T14:51:15Z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346200.000000000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  <property fmtid="{D5CDD505-2E9C-101B-9397-08002B2CF9AE}" pid="6" name="MediaServiceImageTags">
    <vt:lpwstr/>
  </property>
</Properties>
</file>