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ggi.sharepoint.com/Program/Coats/Allowance Distribution Tracking/2026 Vintage/"/>
    </mc:Choice>
  </mc:AlternateContent>
  <xr:revisionPtr revIDLastSave="60" documentId="8_{CEA491C7-C290-4AD3-B866-7E22EDDE4D40}" xr6:coauthVersionLast="47" xr6:coauthVersionMax="47" xr10:uidLastSave="{B234F4AD-B91D-47AD-8773-984F73800D43}"/>
  <bookViews>
    <workbookView xWindow="29760" yWindow="-10755" windowWidth="21600" windowHeight="11235" xr2:uid="{00000000-000D-0000-FFFF-FFFF00000000}"/>
  </bookViews>
  <sheets>
    <sheet name="Numbers" sheetId="1" r:id="rId1"/>
    <sheet name="Percentage" sheetId="2" r:id="rId2"/>
  </sheets>
  <definedNames>
    <definedName name="_xlnm.Print_Area" localSheetId="0">Numbers!$A$1:$H$23</definedName>
    <definedName name="_xlnm.Print_Area" localSheetId="1">Percentage!$A$1:$H$23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H11" i="1"/>
  <c r="G11" i="1"/>
  <c r="F14" i="1"/>
  <c r="G14" i="1"/>
  <c r="F7" i="1" l="1"/>
  <c r="G7" i="1"/>
  <c r="D12" i="1"/>
  <c r="D11" i="1"/>
  <c r="D10" i="1"/>
  <c r="D9" i="1"/>
  <c r="D8" i="1"/>
  <c r="C15" i="1"/>
  <c r="C11" i="1"/>
  <c r="C10" i="1"/>
  <c r="C9" i="1"/>
  <c r="C8" i="1"/>
  <c r="C7" i="1"/>
  <c r="H9" i="2" l="1"/>
  <c r="H10" i="2"/>
  <c r="H11" i="2"/>
  <c r="H12" i="2"/>
  <c r="H13" i="2"/>
  <c r="H14" i="2"/>
  <c r="H15" i="2"/>
  <c r="H16" i="2"/>
  <c r="H7" i="2"/>
  <c r="G9" i="2"/>
  <c r="G10" i="2"/>
  <c r="G11" i="2"/>
  <c r="G12" i="2"/>
  <c r="G13" i="2"/>
  <c r="G14" i="2"/>
  <c r="G15" i="2"/>
  <c r="G16" i="2"/>
  <c r="G7" i="2"/>
  <c r="F16" i="2"/>
  <c r="F10" i="2"/>
  <c r="F11" i="2"/>
  <c r="F12" i="2"/>
  <c r="F13" i="2"/>
  <c r="F14" i="2"/>
  <c r="F15" i="2"/>
  <c r="F9" i="2"/>
  <c r="F7" i="2"/>
  <c r="C8" i="2"/>
  <c r="C9" i="2"/>
  <c r="C10" i="2"/>
  <c r="C11" i="2"/>
  <c r="C12" i="2"/>
  <c r="C13" i="2"/>
  <c r="C14" i="2"/>
  <c r="C15" i="2"/>
  <c r="C16" i="2"/>
  <c r="C7" i="2"/>
  <c r="B7" i="2"/>
  <c r="B2" i="2" l="1"/>
  <c r="C17" i="1" l="1"/>
  <c r="B8" i="2"/>
  <c r="B9" i="2"/>
  <c r="B10" i="2"/>
  <c r="B11" i="2"/>
  <c r="B12" i="2"/>
  <c r="B13" i="2"/>
  <c r="B14" i="2"/>
  <c r="B15" i="2"/>
  <c r="B16" i="2"/>
  <c r="D17" i="1"/>
  <c r="B17" i="1" l="1"/>
  <c r="B17" i="2" s="1"/>
  <c r="C17" i="2" l="1"/>
  <c r="E17" i="2"/>
  <c r="I17" i="2"/>
  <c r="D7" i="2" l="1"/>
  <c r="D8" i="2"/>
  <c r="D9" i="2"/>
  <c r="D10" i="2"/>
  <c r="D11" i="2"/>
  <c r="D12" i="2"/>
  <c r="D13" i="2"/>
  <c r="D14" i="2"/>
  <c r="D15" i="2"/>
  <c r="D16" i="2"/>
  <c r="D17" i="2" l="1"/>
  <c r="E17" i="1"/>
  <c r="F17" i="1"/>
  <c r="F17" i="2" s="1"/>
  <c r="H17" i="1"/>
  <c r="H17" i="2" s="1"/>
  <c r="I17" i="1"/>
  <c r="G17" i="1" l="1"/>
  <c r="G17" i="2" s="1"/>
  <c r="A4" i="2" l="1"/>
  <c r="A1" i="2"/>
  <c r="G18" i="1"/>
</calcChain>
</file>

<file path=xl/sharedStrings.xml><?xml version="1.0" encoding="utf-8"?>
<sst xmlns="http://schemas.openxmlformats.org/spreadsheetml/2006/main" count="90" uniqueCount="35">
  <si>
    <t>Date:</t>
  </si>
  <si>
    <t xml:space="preserve">Values in this spreadsheet are current as of the last date of update listed above. </t>
  </si>
  <si>
    <t>State</t>
  </si>
  <si>
    <t>Sold at Auction</t>
  </si>
  <si>
    <r>
      <t>Sold Cost Containment Reserve (CCR) Allowances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</si>
  <si>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Sold at Fixed Price</t>
  </si>
  <si>
    <r>
      <t>Transferred from State Set-Aside Accounts</t>
    </r>
    <r>
      <rPr>
        <b/>
        <sz val="11"/>
        <color indexed="9"/>
        <rFont val="Calibri"/>
        <family val="2"/>
      </rPr>
      <t xml:space="preserve"> </t>
    </r>
  </si>
  <si>
    <t>Remaining Set-Aside Allowances</t>
  </si>
  <si>
    <t>Set-Aside Allowances Retired</t>
  </si>
  <si>
    <r>
      <t>Awarded CO</t>
    </r>
    <r>
      <rPr>
        <b/>
        <vertAlign val="subscript"/>
        <sz val="11"/>
        <color indexed="9"/>
        <rFont val="Calibri"/>
        <family val="2"/>
      </rPr>
      <t>2</t>
    </r>
    <r>
      <rPr>
        <b/>
        <sz val="11"/>
        <color indexed="9"/>
        <rFont val="Calibri"/>
        <family val="2"/>
      </rPr>
      <t xml:space="preserve"> Offset Allowances</t>
    </r>
  </si>
  <si>
    <t>Connecticut</t>
  </si>
  <si>
    <t>N/A</t>
  </si>
  <si>
    <t>Delaware</t>
  </si>
  <si>
    <t>Maine</t>
  </si>
  <si>
    <t>Maryland</t>
  </si>
  <si>
    <t>TBD</t>
  </si>
  <si>
    <t>Massachusetts</t>
  </si>
  <si>
    <t>New Hampshire</t>
  </si>
  <si>
    <t>New Jersey</t>
  </si>
  <si>
    <t>New York</t>
  </si>
  <si>
    <t>Rhode Island</t>
  </si>
  <si>
    <t>Vermont</t>
  </si>
  <si>
    <t>Total</t>
  </si>
  <si>
    <t>Legend Key</t>
  </si>
  <si>
    <r>
      <rPr>
        <b/>
        <sz val="10"/>
        <color indexed="8"/>
        <rFont val="Arial"/>
        <family val="2"/>
      </rPr>
      <t>Transferred from State Set-Aside Accounts:</t>
    </r>
    <r>
      <rPr>
        <sz val="10"/>
        <color indexed="8"/>
        <rFont val="Arial"/>
        <family val="2"/>
      </rPr>
      <t xml:space="preserve"> 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that have been distributed directly from state accounts to date. For more information on state set-aside accounts, please see: </t>
    </r>
    <r>
      <rPr>
        <u/>
        <sz val="10"/>
        <color indexed="12"/>
        <rFont val="Arial"/>
        <family val="2"/>
      </rPr>
      <t>https://rggi.org/sites/default/files/Uploads/Allowance-Tracking/States_Set-Aside_Accounts.pdf</t>
    </r>
  </si>
  <si>
    <r>
      <rPr>
        <b/>
        <sz val="10"/>
        <color indexed="8"/>
        <rFont val="Arial"/>
        <family val="2"/>
      </rPr>
      <t>Remaining Set-Aside Allowances:</t>
    </r>
    <r>
      <rPr>
        <sz val="10"/>
        <color indexed="8"/>
        <rFont val="Arial"/>
        <family val="2"/>
      </rPr>
      <t xml:space="preserve"> 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delegated as state set-aside and fixed price allowances that are remaining in state set-aside accounts.</t>
    </r>
  </si>
  <si>
    <r>
      <rPr>
        <b/>
        <sz val="10"/>
        <color indexed="8"/>
        <rFont val="Arial"/>
        <family val="2"/>
      </rPr>
      <t>Set-Aside Allowances Retired:</t>
    </r>
    <r>
      <rPr>
        <sz val="10"/>
        <color indexed="8"/>
        <rFont val="Arial"/>
        <family val="2"/>
      </rPr>
      <t xml:space="preserve"> 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that have been retired from state set-aside accounts to date.</t>
    </r>
  </si>
  <si>
    <r>
      <rPr>
        <b/>
        <sz val="10"/>
        <color indexed="8"/>
        <rFont val="Arial"/>
        <family val="2"/>
      </rPr>
      <t>Awarded 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Offset Allowances:</t>
    </r>
    <r>
      <rPr>
        <sz val="10"/>
        <color indexed="8"/>
        <rFont val="Arial"/>
        <family val="2"/>
      </rPr>
      <t xml:space="preserve"> 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that have been awarded to offset projects to date.</t>
    </r>
  </si>
  <si>
    <t>Transferred from State Set-Aside Accounts</t>
  </si>
  <si>
    <r>
      <t>Distribution of VY2026 CO</t>
    </r>
    <r>
      <rPr>
        <b/>
        <vertAlign val="subscript"/>
        <sz val="11"/>
        <color indexed="9"/>
        <rFont val="Arial"/>
        <family val="2"/>
      </rPr>
      <t xml:space="preserve">2 </t>
    </r>
    <r>
      <rPr>
        <b/>
        <sz val="11"/>
        <color indexed="9"/>
        <rFont val="Arial"/>
        <family val="2"/>
      </rPr>
      <t>Allowances By State</t>
    </r>
  </si>
  <si>
    <r>
      <t>Distribution of 2026 CO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 xml:space="preserve"> Allowances</t>
    </r>
  </si>
  <si>
    <r>
      <t>CO</t>
    </r>
    <r>
      <rPr>
        <b/>
        <vertAlign val="subscript"/>
        <sz val="11"/>
        <color indexed="9"/>
        <rFont val="Calibri"/>
        <family val="2"/>
      </rPr>
      <t>2</t>
    </r>
    <r>
      <rPr>
        <b/>
        <sz val="11"/>
        <color indexed="9"/>
        <rFont val="Calibri"/>
        <family val="2"/>
      </rPr>
      <t xml:space="preserve"> Allowance Budget </t>
    </r>
  </si>
  <si>
    <t>Sold Cost Containment Reserve (CCR) Allowances</t>
  </si>
  <si>
    <r>
      <rPr>
        <sz val="11"/>
        <rFont val="Calibri"/>
        <family val="2"/>
      </rPr>
      <t>Note: The third adjustment for banked allowances ended in 2025. Therefore, there is no adjustment for 2026 and beyond. Additional information available at</t>
    </r>
    <r>
      <rPr>
        <u/>
        <sz val="11"/>
        <color theme="10"/>
        <rFont val="Calibri"/>
        <family val="2"/>
      </rPr>
      <t xml:space="preserve"> https://www.rggi.org/program-overview-and-design/elements</t>
    </r>
  </si>
  <si>
    <r>
      <rPr>
        <b/>
        <sz val="10"/>
        <color indexed="8"/>
        <rFont val="Arial"/>
        <family val="2"/>
      </rPr>
      <t>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Allowance Budget:</t>
    </r>
    <r>
      <rPr>
        <sz val="10"/>
        <color indexed="8"/>
        <rFont val="Arial"/>
        <family val="2"/>
      </rPr>
      <t xml:space="preserve"> 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originated by each participating state for 2026 as specified by each participating state's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Budget Trading Program, not including CCR allowances.
</t>
    </r>
    <r>
      <rPr>
        <b/>
        <sz val="10"/>
        <color indexed="8"/>
        <rFont val="Arial"/>
        <family val="2"/>
      </rPr>
      <t xml:space="preserve">Sold at Auction: </t>
    </r>
    <r>
      <rPr>
        <sz val="10"/>
        <color indexed="8"/>
        <rFont val="Arial"/>
        <family val="2"/>
      </rPr>
      <t>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sold at auction to date, not including CCR allowances.
</t>
    </r>
    <r>
      <rPr>
        <b/>
        <sz val="10"/>
        <color indexed="8"/>
        <rFont val="Arial"/>
        <family val="2"/>
      </rPr>
      <t>Sold Cost Containment Reserve (CCR) Allowances:</t>
    </r>
    <r>
      <rPr>
        <sz val="10"/>
        <color indexed="8"/>
        <rFont val="Arial"/>
        <family val="2"/>
      </rPr>
      <t xml:space="preserve"> Total number of CCR allowances sold at auction to date.
</t>
    </r>
    <r>
      <rPr>
        <b/>
        <sz val="10"/>
        <color indexed="8"/>
        <rFont val="Arial"/>
        <family val="2"/>
      </rPr>
      <t>Sold at Fixed Price:</t>
    </r>
    <r>
      <rPr>
        <sz val="10"/>
        <color indexed="8"/>
        <rFont val="Arial"/>
        <family val="2"/>
      </rPr>
      <t xml:space="preserve"> Total number of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allowances sold directly to regulated sources at a fixed price.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</si>
</sst>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b/>
      <vertAlign val="subscript"/>
      <sz val="11"/>
      <color indexed="9"/>
      <name val="Arial"/>
      <family val="2"/>
    </font>
    <font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b/>
      <vertAlign val="subscript"/>
      <sz val="11"/>
      <color indexed="9"/>
      <name val="Calibri"/>
      <family val="2"/>
    </font>
    <font>
      <b/>
      <sz val="11"/>
      <color indexed="9"/>
      <name val="Calibri"/>
      <family val="2"/>
    </font>
    <font>
      <b/>
      <vertAlign val="subscript"/>
      <sz val="10"/>
      <color indexed="8"/>
      <name val="Arial"/>
      <family val="2"/>
    </font>
    <font>
      <sz val="11"/>
      <name val="Arial"/>
      <family val="2"/>
    </font>
    <font>
      <sz val="9.5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9.5"/>
      <color theme="10"/>
      <name val="Arial"/>
      <family val="2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sz val="10"/>
      <color rgb="FF000000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3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Alignment="1">
      <alignment wrapText="1"/>
    </xf>
    <xf numFmtId="0" fontId="17" fillId="2" borderId="0" xfId="0" applyFont="1" applyFill="1"/>
    <xf numFmtId="0" fontId="18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0" fillId="2" borderId="0" xfId="0" applyFill="1"/>
    <xf numFmtId="0" fontId="16" fillId="2" borderId="0" xfId="0" applyFont="1" applyFill="1"/>
    <xf numFmtId="164" fontId="16" fillId="2" borderId="0" xfId="0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1" fillId="2" borderId="0" xfId="0" applyFont="1" applyFill="1"/>
    <xf numFmtId="0" fontId="0" fillId="2" borderId="0" xfId="0" applyFill="1" applyAlignment="1">
      <alignment horizontal="left" wrapText="1"/>
    </xf>
    <xf numFmtId="0" fontId="16" fillId="2" borderId="0" xfId="0" applyFont="1" applyFill="1" applyAlignment="1">
      <alignment horizontal="left" wrapText="1"/>
    </xf>
    <xf numFmtId="164" fontId="0" fillId="2" borderId="0" xfId="0" applyNumberFormat="1" applyFill="1" applyAlignment="1">
      <alignment horizontal="left" wrapText="1"/>
    </xf>
    <xf numFmtId="0" fontId="19" fillId="2" borderId="0" xfId="0" applyFont="1" applyFill="1" applyAlignment="1">
      <alignment wrapText="1"/>
    </xf>
    <xf numFmtId="14" fontId="10" fillId="2" borderId="0" xfId="0" applyNumberFormat="1" applyFont="1" applyFill="1" applyAlignment="1">
      <alignment horizontal="left" wrapText="1"/>
    </xf>
    <xf numFmtId="10" fontId="13" fillId="2" borderId="1" xfId="4" applyNumberFormat="1" applyFont="1" applyFill="1" applyBorder="1" applyAlignment="1">
      <alignment wrapText="1"/>
    </xf>
    <xf numFmtId="3" fontId="20" fillId="2" borderId="1" xfId="1" applyNumberFormat="1" applyFont="1" applyFill="1" applyBorder="1" applyAlignment="1">
      <alignment horizontal="right" wrapText="1"/>
    </xf>
    <xf numFmtId="3" fontId="13" fillId="2" borderId="1" xfId="1" applyNumberFormat="1" applyFont="1" applyFill="1" applyBorder="1" applyAlignment="1">
      <alignment wrapText="1"/>
    </xf>
    <xf numFmtId="10" fontId="13" fillId="2" borderId="1" xfId="1" applyNumberFormat="1" applyFont="1" applyFill="1" applyBorder="1" applyAlignment="1">
      <alignment wrapText="1"/>
    </xf>
    <xf numFmtId="3" fontId="13" fillId="2" borderId="1" xfId="1" applyNumberFormat="1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164" fontId="16" fillId="2" borderId="4" xfId="1" applyNumberFormat="1" applyFont="1" applyFill="1" applyBorder="1" applyAlignment="1">
      <alignment wrapText="1"/>
    </xf>
    <xf numFmtId="10" fontId="13" fillId="2" borderId="1" xfId="4" applyNumberFormat="1" applyFont="1" applyFill="1" applyBorder="1" applyAlignment="1">
      <alignment horizontal="right" wrapText="1"/>
    </xf>
    <xf numFmtId="10" fontId="16" fillId="2" borderId="4" xfId="4" applyNumberFormat="1" applyFont="1" applyFill="1" applyBorder="1" applyAlignment="1">
      <alignment horizontal="right" wrapText="1"/>
    </xf>
    <xf numFmtId="164" fontId="13" fillId="2" borderId="1" xfId="1" applyNumberFormat="1" applyFont="1" applyFill="1" applyBorder="1" applyAlignment="1">
      <alignment horizontal="right" wrapText="1"/>
    </xf>
    <xf numFmtId="3" fontId="20" fillId="0" borderId="1" xfId="1" applyNumberFormat="1" applyFont="1" applyFill="1" applyBorder="1" applyAlignment="1">
      <alignment horizontal="right" wrapText="1"/>
    </xf>
    <xf numFmtId="37" fontId="16" fillId="2" borderId="4" xfId="1" applyNumberFormat="1" applyFont="1" applyFill="1" applyBorder="1" applyAlignment="1">
      <alignment horizontal="right" wrapText="1"/>
    </xf>
    <xf numFmtId="3" fontId="13" fillId="2" borderId="5" xfId="1" applyNumberFormat="1" applyFon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37" fontId="16" fillId="2" borderId="6" xfId="1" applyNumberFormat="1" applyFont="1" applyFill="1" applyBorder="1" applyAlignment="1">
      <alignment horizontal="right" wrapText="1"/>
    </xf>
    <xf numFmtId="10" fontId="16" fillId="2" borderId="6" xfId="4" applyNumberFormat="1" applyFont="1" applyFill="1" applyBorder="1" applyAlignment="1">
      <alignment horizontal="right" wrapText="1"/>
    </xf>
    <xf numFmtId="0" fontId="21" fillId="0" borderId="2" xfId="0" applyFont="1" applyBorder="1" applyAlignment="1">
      <alignment horizontal="left"/>
    </xf>
    <xf numFmtId="3" fontId="16" fillId="2" borderId="4" xfId="4" applyNumberFormat="1" applyFont="1" applyFill="1" applyBorder="1" applyAlignment="1">
      <alignment horizontal="right" wrapText="1"/>
    </xf>
    <xf numFmtId="3" fontId="26" fillId="2" borderId="4" xfId="1" applyNumberFormat="1" applyFont="1" applyFill="1" applyBorder="1" applyAlignment="1">
      <alignment horizontal="right" wrapText="1"/>
    </xf>
    <xf numFmtId="0" fontId="27" fillId="2" borderId="0" xfId="0" applyFont="1" applyFill="1"/>
    <xf numFmtId="3" fontId="29" fillId="0" borderId="1" xfId="0" applyNumberFormat="1" applyFont="1" applyBorder="1"/>
    <xf numFmtId="164" fontId="13" fillId="0" borderId="1" xfId="1" applyNumberFormat="1" applyFont="1" applyFill="1" applyBorder="1" applyAlignment="1">
      <alignment horizontal="right" wrapText="1"/>
    </xf>
    <xf numFmtId="3" fontId="13" fillId="0" borderId="1" xfId="1" applyNumberFormat="1" applyFont="1" applyFill="1" applyBorder="1" applyAlignment="1">
      <alignment horizontal="right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3" fontId="31" fillId="2" borderId="1" xfId="0" applyNumberFormat="1" applyFont="1" applyFill="1" applyBorder="1" applyAlignment="1">
      <alignment horizontal="right" vertical="center" wrapText="1"/>
    </xf>
    <xf numFmtId="0" fontId="15" fillId="0" borderId="0" xfId="2" applyFill="1" applyBorder="1" applyAlignment="1" applyProtection="1"/>
    <xf numFmtId="10" fontId="13" fillId="2" borderId="4" xfId="4" applyNumberFormat="1" applyFont="1" applyFill="1" applyBorder="1" applyAlignment="1">
      <alignment wrapText="1"/>
    </xf>
    <xf numFmtId="10" fontId="13" fillId="2" borderId="4" xfId="4" applyNumberFormat="1" applyFont="1" applyFill="1" applyBorder="1" applyAlignment="1">
      <alignment horizontal="right" wrapText="1"/>
    </xf>
    <xf numFmtId="0" fontId="23" fillId="2" borderId="13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2" fillId="2" borderId="10" xfId="2" applyFont="1" applyFill="1" applyBorder="1" applyAlignment="1" applyProtection="1">
      <alignment horizontal="left" vertical="center" wrapText="1"/>
    </xf>
    <xf numFmtId="0" fontId="22" fillId="2" borderId="0" xfId="2" applyFont="1" applyFill="1" applyBorder="1" applyAlignment="1" applyProtection="1">
      <alignment horizontal="left" vertical="center" wrapText="1"/>
    </xf>
    <xf numFmtId="0" fontId="22" fillId="2" borderId="11" xfId="2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15" fillId="0" borderId="0" xfId="2" applyFill="1" applyBorder="1" applyAlignment="1" applyProtection="1">
      <alignment horizontal="left" vertical="center" wrapText="1"/>
    </xf>
    <xf numFmtId="0" fontId="11" fillId="0" borderId="0" xfId="2" applyFont="1" applyFill="1" applyBorder="1" applyAlignment="1" applyProtection="1">
      <alignment horizontal="left" vertical="center" wrapText="1"/>
    </xf>
    <xf numFmtId="0" fontId="24" fillId="2" borderId="0" xfId="2" applyFont="1" applyFill="1" applyBorder="1" applyAlignment="1" applyProtection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Hyperlink" xfId="2" xr:uid="{00000000-000B-0000-0000-000008000000}"/>
    <cellStyle name="Normal" xfId="0" builtinId="0"/>
    <cellStyle name="Normal 3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8964</xdr:rowOff>
    </xdr:from>
    <xdr:to>
      <xdr:col>12</xdr:col>
      <xdr:colOff>158558</xdr:colOff>
      <xdr:row>0</xdr:row>
      <xdr:rowOff>1676399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4456DF-8ECE-406D-A726-5F72CB9A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4"/>
          <a:ext cx="11401420" cy="1667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356124</xdr:colOff>
      <xdr:row>0</xdr:row>
      <xdr:rowOff>1583773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577B14-F0B6-4B97-8700-9FED84E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29365" cy="1583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ggi.org/sites/default/files/Uploads/Allowance-Tracking/States_Set-Aside_Account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ggi.org/sites/default/files/Uploads/Allowance-Tracking/States_Set-Aside_Accou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zoomScaleSheetLayoutView="85" workbookViewId="0">
      <selection activeCell="D1" sqref="D1"/>
    </sheetView>
  </sheetViews>
  <sheetFormatPr defaultColWidth="9.33203125" defaultRowHeight="14.4" x14ac:dyDescent="0.3"/>
  <cols>
    <col min="1" max="1" width="16.6640625" style="1" customWidth="1"/>
    <col min="2" max="7" width="15.6640625" style="1" customWidth="1"/>
    <col min="8" max="8" width="13.6640625" style="1" customWidth="1"/>
    <col min="9" max="9" width="11.44140625" style="1" customWidth="1"/>
    <col min="10" max="16384" width="9.33203125" style="1"/>
  </cols>
  <sheetData>
    <row r="1" spans="1:9" s="5" customFormat="1" ht="151.94999999999999" customHeight="1" x14ac:dyDescent="0.4">
      <c r="A1" s="37" t="s">
        <v>30</v>
      </c>
      <c r="B1" s="2"/>
      <c r="C1" s="2"/>
      <c r="D1" s="2"/>
      <c r="E1" s="2"/>
      <c r="F1" s="2"/>
    </row>
    <row r="2" spans="1:9" ht="16.95" customHeight="1" x14ac:dyDescent="0.3">
      <c r="A2" s="3" t="s">
        <v>0</v>
      </c>
      <c r="B2" s="14">
        <v>46111</v>
      </c>
      <c r="C2" s="4"/>
      <c r="D2" s="4"/>
      <c r="E2" s="4"/>
      <c r="F2" s="4"/>
    </row>
    <row r="3" spans="1:9" ht="18" customHeight="1" thickBot="1" x14ac:dyDescent="0.35">
      <c r="A3" s="71" t="s">
        <v>1</v>
      </c>
      <c r="B3" s="71"/>
      <c r="C3" s="71"/>
      <c r="D3" s="71"/>
      <c r="E3" s="71"/>
      <c r="F3" s="71"/>
    </row>
    <row r="4" spans="1:9" ht="21.75" customHeight="1" thickBot="1" x14ac:dyDescent="0.35">
      <c r="A4" s="56" t="s">
        <v>29</v>
      </c>
      <c r="B4" s="57"/>
      <c r="C4" s="57"/>
      <c r="D4" s="57"/>
      <c r="E4" s="57"/>
      <c r="F4" s="57"/>
      <c r="G4" s="57"/>
      <c r="H4" s="57"/>
      <c r="I4" s="58"/>
    </row>
    <row r="5" spans="1:9" ht="25.5" customHeight="1" x14ac:dyDescent="0.3">
      <c r="A5" s="54" t="s">
        <v>2</v>
      </c>
      <c r="B5" s="50" t="s">
        <v>31</v>
      </c>
      <c r="C5" s="50" t="s">
        <v>3</v>
      </c>
      <c r="D5" s="50" t="s">
        <v>32</v>
      </c>
      <c r="E5" s="50" t="s">
        <v>5</v>
      </c>
      <c r="F5" s="50" t="s">
        <v>6</v>
      </c>
      <c r="G5" s="50" t="s">
        <v>7</v>
      </c>
      <c r="H5" s="50" t="s">
        <v>8</v>
      </c>
      <c r="I5" s="52" t="s">
        <v>9</v>
      </c>
    </row>
    <row r="6" spans="1:9" ht="36.75" customHeight="1" x14ac:dyDescent="0.3">
      <c r="A6" s="55"/>
      <c r="B6" s="51"/>
      <c r="C6" s="51"/>
      <c r="D6" s="51"/>
      <c r="E6" s="51"/>
      <c r="F6" s="51"/>
      <c r="G6" s="51"/>
      <c r="H6" s="51"/>
      <c r="I6" s="53"/>
    </row>
    <row r="7" spans="1:9" s="10" customFormat="1" ht="17.25" customHeight="1" x14ac:dyDescent="0.3">
      <c r="A7" s="22" t="s">
        <v>10</v>
      </c>
      <c r="B7" s="27">
        <v>4124326</v>
      </c>
      <c r="C7" s="38">
        <f>984683</f>
        <v>984683</v>
      </c>
      <c r="D7" s="38">
        <f>412432</f>
        <v>412432</v>
      </c>
      <c r="E7" s="16" t="s">
        <v>11</v>
      </c>
      <c r="F7" s="16">
        <f>5446</f>
        <v>5446</v>
      </c>
      <c r="G7" s="43">
        <f>185595-5446</f>
        <v>180149</v>
      </c>
      <c r="H7" s="16">
        <v>0</v>
      </c>
      <c r="I7" s="30">
        <v>0</v>
      </c>
    </row>
    <row r="8" spans="1:9" s="10" customFormat="1" ht="17.25" customHeight="1" x14ac:dyDescent="0.3">
      <c r="A8" s="22" t="s">
        <v>12</v>
      </c>
      <c r="B8" s="27">
        <v>2870690</v>
      </c>
      <c r="C8" s="38">
        <f>717673</f>
        <v>717673</v>
      </c>
      <c r="D8" s="38">
        <f>287069</f>
        <v>287069</v>
      </c>
      <c r="E8" s="19" t="s">
        <v>11</v>
      </c>
      <c r="F8" s="25" t="s">
        <v>11</v>
      </c>
      <c r="G8" s="43" t="s">
        <v>11</v>
      </c>
      <c r="H8" s="25" t="s">
        <v>11</v>
      </c>
      <c r="I8" s="30">
        <v>0</v>
      </c>
    </row>
    <row r="9" spans="1:9" s="10" customFormat="1" ht="17.25" customHeight="1" x14ac:dyDescent="0.3">
      <c r="A9" s="34" t="s">
        <v>13</v>
      </c>
      <c r="B9" s="27">
        <v>2323794</v>
      </c>
      <c r="C9" s="38">
        <f>569330</f>
        <v>569330</v>
      </c>
      <c r="D9" s="38">
        <f>232379</f>
        <v>232379</v>
      </c>
      <c r="E9" s="16" t="s">
        <v>11</v>
      </c>
      <c r="F9" s="16">
        <v>0</v>
      </c>
      <c r="G9" s="43">
        <v>46476</v>
      </c>
      <c r="H9" s="19">
        <v>0</v>
      </c>
      <c r="I9" s="30">
        <v>0</v>
      </c>
    </row>
    <row r="10" spans="1:9" s="10" customFormat="1" ht="17.25" customHeight="1" x14ac:dyDescent="0.3">
      <c r="A10" s="22" t="s">
        <v>14</v>
      </c>
      <c r="B10" s="27">
        <v>14246290</v>
      </c>
      <c r="C10" s="38">
        <f>3300684</f>
        <v>3300684</v>
      </c>
      <c r="D10" s="38">
        <f>1424629</f>
        <v>1424629</v>
      </c>
      <c r="E10" s="28">
        <v>0</v>
      </c>
      <c r="F10" s="16" t="s">
        <v>11</v>
      </c>
      <c r="G10" s="43" t="s">
        <v>15</v>
      </c>
      <c r="H10" s="19">
        <v>0</v>
      </c>
      <c r="I10" s="31">
        <v>0</v>
      </c>
    </row>
    <row r="11" spans="1:9" s="10" customFormat="1" ht="17.25" customHeight="1" x14ac:dyDescent="0.3">
      <c r="A11" s="22" t="s">
        <v>16</v>
      </c>
      <c r="B11" s="27">
        <v>10134604</v>
      </c>
      <c r="C11" s="38">
        <f>2419441</f>
        <v>2419441</v>
      </c>
      <c r="D11" s="38">
        <f>1013460</f>
        <v>1013460</v>
      </c>
      <c r="E11" s="16" t="s">
        <v>11</v>
      </c>
      <c r="F11" s="16">
        <v>0</v>
      </c>
      <c r="G11" s="43">
        <f>456839-256839-200000</f>
        <v>0</v>
      </c>
      <c r="H11" s="16">
        <f>256839+200000</f>
        <v>456839</v>
      </c>
      <c r="I11" s="30" t="s">
        <v>11</v>
      </c>
    </row>
    <row r="12" spans="1:9" s="10" customFormat="1" ht="17.25" customHeight="1" x14ac:dyDescent="0.3">
      <c r="A12" s="22" t="s">
        <v>17</v>
      </c>
      <c r="B12" s="27">
        <v>3367373</v>
      </c>
      <c r="C12" s="38">
        <v>825007</v>
      </c>
      <c r="D12" s="38">
        <f>336737</f>
        <v>336737</v>
      </c>
      <c r="E12" s="16" t="s">
        <v>11</v>
      </c>
      <c r="F12" s="16">
        <v>0</v>
      </c>
      <c r="G12" s="43">
        <v>67347</v>
      </c>
      <c r="H12" s="19">
        <v>0</v>
      </c>
      <c r="I12" s="30" t="s">
        <v>11</v>
      </c>
    </row>
    <row r="13" spans="1:9" s="42" customFormat="1" ht="16.95" customHeight="1" x14ac:dyDescent="0.3">
      <c r="A13" s="22" t="s">
        <v>18</v>
      </c>
      <c r="B13" s="39">
        <v>14760000</v>
      </c>
      <c r="C13" s="38">
        <v>3273479</v>
      </c>
      <c r="D13" s="38">
        <v>1476000</v>
      </c>
      <c r="E13" s="28">
        <v>0</v>
      </c>
      <c r="F13" s="28">
        <v>0</v>
      </c>
      <c r="G13" s="43">
        <v>1666085</v>
      </c>
      <c r="H13" s="40">
        <v>0</v>
      </c>
      <c r="I13" s="41">
        <v>0</v>
      </c>
    </row>
    <row r="14" spans="1:9" s="10" customFormat="1" ht="17.25" customHeight="1" x14ac:dyDescent="0.3">
      <c r="A14" s="22" t="s">
        <v>19</v>
      </c>
      <c r="B14" s="27">
        <v>24653805</v>
      </c>
      <c r="C14" s="38">
        <v>5563451</v>
      </c>
      <c r="D14" s="38">
        <v>2465380</v>
      </c>
      <c r="E14" s="16" t="s">
        <v>11</v>
      </c>
      <c r="F14" s="16">
        <f>1185131</f>
        <v>1185131</v>
      </c>
      <c r="G14" s="43">
        <f>2400000-1185131</f>
        <v>1214869</v>
      </c>
      <c r="H14" s="19">
        <v>0</v>
      </c>
      <c r="I14" s="30">
        <v>0</v>
      </c>
    </row>
    <row r="15" spans="1:9" s="10" customFormat="1" ht="17.25" customHeight="1" x14ac:dyDescent="0.3">
      <c r="A15" s="22" t="s">
        <v>20</v>
      </c>
      <c r="B15" s="27">
        <v>1593186</v>
      </c>
      <c r="C15" s="38">
        <f>394313</f>
        <v>394313</v>
      </c>
      <c r="D15" s="38">
        <v>159321</v>
      </c>
      <c r="E15" s="16" t="s">
        <v>11</v>
      </c>
      <c r="F15" s="16">
        <v>0</v>
      </c>
      <c r="G15" s="43">
        <v>15932</v>
      </c>
      <c r="H15" s="19">
        <v>0</v>
      </c>
      <c r="I15" s="30" t="s">
        <v>11</v>
      </c>
    </row>
    <row r="16" spans="1:9" s="10" customFormat="1" ht="17.25" customHeight="1" x14ac:dyDescent="0.3">
      <c r="A16" s="22" t="s">
        <v>21</v>
      </c>
      <c r="B16" s="27">
        <v>458716</v>
      </c>
      <c r="C16" s="38">
        <v>113532</v>
      </c>
      <c r="D16" s="38">
        <v>45871</v>
      </c>
      <c r="E16" s="16" t="s">
        <v>11</v>
      </c>
      <c r="F16" s="16">
        <v>0</v>
      </c>
      <c r="G16" s="43">
        <v>4587</v>
      </c>
      <c r="H16" s="19">
        <v>0</v>
      </c>
      <c r="I16" s="30">
        <v>0</v>
      </c>
    </row>
    <row r="17" spans="1:9" s="11" customFormat="1" ht="17.25" customHeight="1" thickBot="1" x14ac:dyDescent="0.35">
      <c r="A17" s="23" t="s">
        <v>22</v>
      </c>
      <c r="B17" s="29">
        <f t="shared" ref="B17:I17" si="0">SUM(B7:B16)</f>
        <v>78532784</v>
      </c>
      <c r="C17" s="29">
        <f>SUM(C7:C16)</f>
        <v>18161593</v>
      </c>
      <c r="D17" s="36">
        <f t="shared" si="0"/>
        <v>7853278</v>
      </c>
      <c r="E17" s="29">
        <f t="shared" si="0"/>
        <v>0</v>
      </c>
      <c r="F17" s="29">
        <f t="shared" si="0"/>
        <v>1190577</v>
      </c>
      <c r="G17" s="29">
        <f t="shared" si="0"/>
        <v>3195445</v>
      </c>
      <c r="H17" s="29">
        <f t="shared" si="0"/>
        <v>456839</v>
      </c>
      <c r="I17" s="32">
        <f t="shared" si="0"/>
        <v>0</v>
      </c>
    </row>
    <row r="18" spans="1:9" s="8" customFormat="1" ht="3.75" customHeight="1" x14ac:dyDescent="0.3">
      <c r="A18" s="6"/>
      <c r="B18" s="7"/>
      <c r="C18" s="7"/>
      <c r="D18" s="7"/>
      <c r="E18" s="7"/>
      <c r="F18" s="7"/>
      <c r="G18" s="12">
        <f>B18-Percentage!B18</f>
        <v>0</v>
      </c>
    </row>
    <row r="19" spans="1:9" s="44" customFormat="1" ht="13.95" customHeight="1" x14ac:dyDescent="0.3">
      <c r="A19" s="44" t="s">
        <v>33</v>
      </c>
    </row>
    <row r="20" spans="1:9" s="13" customFormat="1" ht="16.2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</row>
    <row r="21" spans="1:9" s="13" customFormat="1" ht="33" customHeight="1" thickBot="1" x14ac:dyDescent="0.3">
      <c r="A21" s="68"/>
      <c r="B21" s="69"/>
      <c r="C21" s="69"/>
      <c r="D21" s="69"/>
      <c r="E21" s="69"/>
      <c r="F21" s="69"/>
      <c r="G21" s="69"/>
      <c r="H21" s="69"/>
      <c r="I21" s="69"/>
    </row>
    <row r="22" spans="1:9" ht="22.5" customHeight="1" thickBot="1" x14ac:dyDescent="0.35">
      <c r="A22" s="56" t="s">
        <v>23</v>
      </c>
      <c r="B22" s="57"/>
      <c r="C22" s="57"/>
      <c r="D22" s="57"/>
      <c r="E22" s="57"/>
      <c r="F22" s="57"/>
      <c r="G22" s="57"/>
      <c r="H22" s="57"/>
      <c r="I22" s="58"/>
    </row>
    <row r="23" spans="1:9" ht="75" customHeight="1" x14ac:dyDescent="0.3">
      <c r="A23" s="59" t="s">
        <v>34</v>
      </c>
      <c r="B23" s="60"/>
      <c r="C23" s="60"/>
      <c r="D23" s="60"/>
      <c r="E23" s="60"/>
      <c r="F23" s="60"/>
      <c r="G23" s="60"/>
      <c r="H23" s="60"/>
      <c r="I23" s="61"/>
    </row>
    <row r="24" spans="1:9" ht="27" customHeight="1" x14ac:dyDescent="0.3">
      <c r="A24" s="62" t="s">
        <v>24</v>
      </c>
      <c r="B24" s="63"/>
      <c r="C24" s="63"/>
      <c r="D24" s="63"/>
      <c r="E24" s="63"/>
      <c r="F24" s="63"/>
      <c r="G24" s="63"/>
      <c r="H24" s="63"/>
      <c r="I24" s="64"/>
    </row>
    <row r="25" spans="1:9" ht="16.5" customHeight="1" x14ac:dyDescent="0.3">
      <c r="A25" s="65" t="s">
        <v>25</v>
      </c>
      <c r="B25" s="66"/>
      <c r="C25" s="66"/>
      <c r="D25" s="66"/>
      <c r="E25" s="66"/>
      <c r="F25" s="66"/>
      <c r="G25" s="66"/>
      <c r="H25" s="66"/>
      <c r="I25" s="67"/>
    </row>
    <row r="26" spans="1:9" ht="17.25" customHeight="1" x14ac:dyDescent="0.3">
      <c r="A26" s="72" t="s">
        <v>26</v>
      </c>
      <c r="B26" s="66"/>
      <c r="C26" s="66"/>
      <c r="D26" s="66"/>
      <c r="E26" s="66"/>
      <c r="F26" s="66"/>
      <c r="G26" s="66"/>
      <c r="H26" s="66"/>
      <c r="I26" s="67"/>
    </row>
    <row r="27" spans="1:9" ht="15.75" customHeight="1" thickBot="1" x14ac:dyDescent="0.35">
      <c r="A27" s="47" t="s">
        <v>27</v>
      </c>
      <c r="B27" s="48"/>
      <c r="C27" s="48"/>
      <c r="D27" s="48"/>
      <c r="E27" s="48"/>
      <c r="F27" s="48"/>
      <c r="G27" s="48"/>
      <c r="H27" s="48"/>
      <c r="I27" s="49"/>
    </row>
  </sheetData>
  <mergeCells count="19">
    <mergeCell ref="A3:F3"/>
    <mergeCell ref="C5:C6"/>
    <mergeCell ref="E5:E6"/>
    <mergeCell ref="A4:I4"/>
    <mergeCell ref="A26:I26"/>
    <mergeCell ref="A27:I27"/>
    <mergeCell ref="G5:G6"/>
    <mergeCell ref="D5:D6"/>
    <mergeCell ref="I5:I6"/>
    <mergeCell ref="A5:A6"/>
    <mergeCell ref="A22:I22"/>
    <mergeCell ref="A23:I23"/>
    <mergeCell ref="A24:I24"/>
    <mergeCell ref="A25:I25"/>
    <mergeCell ref="F5:F6"/>
    <mergeCell ref="B5:B6"/>
    <mergeCell ref="H5:H6"/>
    <mergeCell ref="A21:I21"/>
    <mergeCell ref="A20:I20"/>
  </mergeCells>
  <hyperlinks>
    <hyperlink ref="A24:H24" r:id="rId1" display="Transferred from State Set-Aside Accounts: Total number of CO2 allowances that have been distributed directly from state accounts to date. For more information on state set-aside accounts, please see: https://rggi.org/sites/default/files/Uploads/Allowance" xr:uid="{00000000-0004-0000-0000-000002000000}"/>
  </hyperlinks>
  <printOptions horizontalCentered="1" verticalCentered="1" gridLines="1"/>
  <pageMargins left="0.5" right="0.5" top="0.5" bottom="0.5" header="0.3" footer="0.3"/>
  <pageSetup scale="70" orientation="landscape" r:id="rId2"/>
  <headerFooter>
    <oddFooter>&amp;C&amp;9Regional Greenhouse Gas Initiative, Inc. (RGGI, Inc.) is a 501(c)(3) non-profit corporation created to support development and implementation of the Regional Greenhouse Gas Initiative (RGGI).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topLeftCell="A9" zoomScaleNormal="100" zoomScaleSheetLayoutView="85" workbookViewId="0">
      <selection activeCell="A23" sqref="A23:I23"/>
    </sheetView>
  </sheetViews>
  <sheetFormatPr defaultColWidth="9.33203125" defaultRowHeight="14.4" x14ac:dyDescent="0.3"/>
  <cols>
    <col min="1" max="1" width="15.33203125" style="1" customWidth="1"/>
    <col min="2" max="4" width="15.6640625" style="1" customWidth="1"/>
    <col min="5" max="5" width="13" style="1" customWidth="1"/>
    <col min="6" max="7" width="15.6640625" style="1" customWidth="1"/>
    <col min="8" max="8" width="11.33203125" style="1" customWidth="1"/>
    <col min="9" max="9" width="13.6640625" style="1" customWidth="1"/>
    <col min="10" max="10" width="9.33203125" style="1"/>
    <col min="11" max="11" width="11" style="1" bestFit="1" customWidth="1"/>
    <col min="12" max="16384" width="9.33203125" style="1"/>
  </cols>
  <sheetData>
    <row r="1" spans="1:14" s="5" customFormat="1" ht="141" customHeight="1" x14ac:dyDescent="0.3">
      <c r="A1" s="9" t="str">
        <f>Numbers!A1</f>
        <v>Distribution of 2026 CO2 Allowances</v>
      </c>
      <c r="B1" s="2"/>
      <c r="C1" s="2"/>
      <c r="D1" s="2"/>
      <c r="E1" s="2"/>
      <c r="F1" s="2"/>
      <c r="G1" s="2"/>
    </row>
    <row r="2" spans="1:14" ht="18" customHeight="1" x14ac:dyDescent="0.3">
      <c r="A2" s="3" t="s">
        <v>0</v>
      </c>
      <c r="B2" s="14">
        <f>Numbers!B2</f>
        <v>46111</v>
      </c>
      <c r="C2" s="4"/>
      <c r="D2" s="4"/>
      <c r="E2" s="4"/>
      <c r="F2" s="4"/>
      <c r="G2" s="4"/>
    </row>
    <row r="3" spans="1:14" ht="18.75" customHeight="1" thickBot="1" x14ac:dyDescent="0.35">
      <c r="A3" s="71" t="s">
        <v>1</v>
      </c>
      <c r="B3" s="71"/>
      <c r="C3" s="71"/>
      <c r="D3" s="71"/>
      <c r="E3" s="71"/>
      <c r="F3" s="71"/>
      <c r="G3" s="71"/>
    </row>
    <row r="4" spans="1:14" ht="21.75" customHeight="1" thickBot="1" x14ac:dyDescent="0.35">
      <c r="A4" s="73" t="str">
        <f>Numbers!A4</f>
        <v>Distribution of VY2026 CO2 Allowances By State</v>
      </c>
      <c r="B4" s="74"/>
      <c r="C4" s="74"/>
      <c r="D4" s="74"/>
      <c r="E4" s="74"/>
      <c r="F4" s="74"/>
      <c r="G4" s="74"/>
      <c r="H4" s="74"/>
      <c r="I4" s="75"/>
    </row>
    <row r="5" spans="1:14" ht="25.5" customHeight="1" x14ac:dyDescent="0.3">
      <c r="A5" s="54" t="s">
        <v>2</v>
      </c>
      <c r="B5" s="50" t="s">
        <v>31</v>
      </c>
      <c r="C5" s="50" t="s">
        <v>3</v>
      </c>
      <c r="D5" s="50" t="s">
        <v>4</v>
      </c>
      <c r="E5" s="50" t="s">
        <v>5</v>
      </c>
      <c r="F5" s="50" t="s">
        <v>28</v>
      </c>
      <c r="G5" s="50" t="s">
        <v>7</v>
      </c>
      <c r="H5" s="50" t="s">
        <v>8</v>
      </c>
      <c r="I5" s="52" t="s">
        <v>9</v>
      </c>
    </row>
    <row r="6" spans="1:14" ht="34.200000000000003" customHeight="1" x14ac:dyDescent="0.3">
      <c r="A6" s="55"/>
      <c r="B6" s="51"/>
      <c r="C6" s="51"/>
      <c r="D6" s="51"/>
      <c r="E6" s="51"/>
      <c r="F6" s="51"/>
      <c r="G6" s="51"/>
      <c r="H6" s="51"/>
      <c r="I6" s="53"/>
    </row>
    <row r="7" spans="1:14" s="10" customFormat="1" ht="17.25" customHeight="1" x14ac:dyDescent="0.3">
      <c r="A7" s="22" t="s">
        <v>10</v>
      </c>
      <c r="B7" s="27">
        <f>Numbers!B7</f>
        <v>4124326</v>
      </c>
      <c r="C7" s="15">
        <f>Numbers!C7/Numbers!B7</f>
        <v>0.23875004061269647</v>
      </c>
      <c r="D7" s="17">
        <f>Numbers!D7</f>
        <v>412432</v>
      </c>
      <c r="E7" s="19" t="s">
        <v>11</v>
      </c>
      <c r="F7" s="25">
        <f>Numbers!F7/Numbers!B7</f>
        <v>1.3204581791061132E-3</v>
      </c>
      <c r="G7" s="25">
        <f>Numbers!G7/Numbers!B7</f>
        <v>4.3679621833967536E-2</v>
      </c>
      <c r="H7" s="25">
        <f>Numbers!H7/Numbers!B7</f>
        <v>0</v>
      </c>
      <c r="I7" s="30">
        <v>0</v>
      </c>
      <c r="J7" s="12"/>
      <c r="L7" s="12"/>
      <c r="M7" s="12"/>
      <c r="N7" s="12"/>
    </row>
    <row r="8" spans="1:14" s="10" customFormat="1" ht="17.25" customHeight="1" x14ac:dyDescent="0.3">
      <c r="A8" s="20" t="s">
        <v>12</v>
      </c>
      <c r="B8" s="27">
        <f>Numbers!B8</f>
        <v>2870690</v>
      </c>
      <c r="C8" s="15">
        <f>Numbers!C8/Numbers!B8</f>
        <v>0.25000017417415327</v>
      </c>
      <c r="D8" s="17">
        <f>Numbers!D8</f>
        <v>287069</v>
      </c>
      <c r="E8" s="19" t="s">
        <v>11</v>
      </c>
      <c r="F8" s="25" t="s">
        <v>11</v>
      </c>
      <c r="G8" s="25" t="s">
        <v>11</v>
      </c>
      <c r="H8" s="25" t="s">
        <v>11</v>
      </c>
      <c r="I8" s="30">
        <v>0</v>
      </c>
      <c r="J8" s="12"/>
      <c r="L8" s="12"/>
      <c r="M8" s="12"/>
      <c r="N8" s="12"/>
    </row>
    <row r="9" spans="1:14" s="10" customFormat="1" ht="17.25" customHeight="1" x14ac:dyDescent="0.3">
      <c r="A9" s="21" t="s">
        <v>13</v>
      </c>
      <c r="B9" s="27">
        <f>Numbers!B9</f>
        <v>2323794</v>
      </c>
      <c r="C9" s="15">
        <f>Numbers!C9/Numbers!B9</f>
        <v>0.2450002022554495</v>
      </c>
      <c r="D9" s="17">
        <f>Numbers!D9</f>
        <v>232379</v>
      </c>
      <c r="E9" s="19" t="s">
        <v>11</v>
      </c>
      <c r="F9" s="25">
        <f>Numbers!F9/Numbers!B9</f>
        <v>0</v>
      </c>
      <c r="G9" s="25">
        <f>Numbers!G9/Numbers!B9</f>
        <v>2.0000051639689233E-2</v>
      </c>
      <c r="H9" s="25">
        <f>Numbers!H9/Numbers!B9</f>
        <v>0</v>
      </c>
      <c r="I9" s="30">
        <v>0</v>
      </c>
      <c r="J9" s="12"/>
      <c r="L9" s="12"/>
      <c r="M9" s="12"/>
      <c r="N9" s="12"/>
    </row>
    <row r="10" spans="1:14" s="10" customFormat="1" ht="17.25" customHeight="1" x14ac:dyDescent="0.3">
      <c r="A10" s="20" t="s">
        <v>14</v>
      </c>
      <c r="B10" s="27">
        <f>Numbers!B10</f>
        <v>14246290</v>
      </c>
      <c r="C10" s="15">
        <f>Numbers!C10/Numbers!B10</f>
        <v>0.23168726735171052</v>
      </c>
      <c r="D10" s="17">
        <f>Numbers!D10</f>
        <v>1424629</v>
      </c>
      <c r="E10" s="18">
        <v>0</v>
      </c>
      <c r="F10" s="25" t="e">
        <f>Numbers!F10/Numbers!B10</f>
        <v>#VALUE!</v>
      </c>
      <c r="G10" s="25" t="e">
        <f>Numbers!G10/Numbers!B10</f>
        <v>#VALUE!</v>
      </c>
      <c r="H10" s="25">
        <f>Numbers!H10/Numbers!B10</f>
        <v>0</v>
      </c>
      <c r="I10" s="31">
        <v>0</v>
      </c>
      <c r="J10" s="12"/>
      <c r="L10" s="12"/>
      <c r="M10" s="12"/>
      <c r="N10" s="12"/>
    </row>
    <row r="11" spans="1:14" s="10" customFormat="1" ht="17.25" customHeight="1" x14ac:dyDescent="0.3">
      <c r="A11" s="22" t="s">
        <v>16</v>
      </c>
      <c r="B11" s="27">
        <f>Numbers!B11</f>
        <v>10134604</v>
      </c>
      <c r="C11" s="15">
        <f>Numbers!C11/Numbers!B11</f>
        <v>0.23873068942802303</v>
      </c>
      <c r="D11" s="17">
        <f>Numbers!D11</f>
        <v>1013460</v>
      </c>
      <c r="E11" s="19" t="s">
        <v>11</v>
      </c>
      <c r="F11" s="25">
        <f>Numbers!F11/Numbers!B11</f>
        <v>0</v>
      </c>
      <c r="G11" s="25">
        <f>Numbers!G11/Numbers!B11</f>
        <v>0</v>
      </c>
      <c r="H11" s="25">
        <f>Numbers!H11/Numbers!B11</f>
        <v>4.507714361607025E-2</v>
      </c>
      <c r="I11" s="30" t="s">
        <v>11</v>
      </c>
      <c r="J11" s="12"/>
      <c r="L11" s="12"/>
      <c r="M11" s="12"/>
      <c r="N11" s="12"/>
    </row>
    <row r="12" spans="1:14" s="10" customFormat="1" ht="17.25" customHeight="1" x14ac:dyDescent="0.3">
      <c r="A12" s="20" t="s">
        <v>17</v>
      </c>
      <c r="B12" s="27">
        <f>Numbers!B12</f>
        <v>3367373</v>
      </c>
      <c r="C12" s="15">
        <f>Numbers!C12/Numbers!B12</f>
        <v>0.24500018263495016</v>
      </c>
      <c r="D12" s="17">
        <f>Numbers!D12</f>
        <v>336737</v>
      </c>
      <c r="E12" s="19" t="s">
        <v>11</v>
      </c>
      <c r="F12" s="25">
        <f>Numbers!F12/Numbers!B12</f>
        <v>0</v>
      </c>
      <c r="G12" s="25">
        <f>Numbers!G12/Numbers!B12</f>
        <v>1.9999863394996632E-2</v>
      </c>
      <c r="H12" s="25">
        <f>Numbers!H12/Numbers!B12</f>
        <v>0</v>
      </c>
      <c r="I12" s="30" t="s">
        <v>11</v>
      </c>
      <c r="J12" s="12"/>
      <c r="L12" s="12"/>
      <c r="M12" s="12"/>
      <c r="N12" s="12"/>
    </row>
    <row r="13" spans="1:14" s="10" customFormat="1" ht="17.25" customHeight="1" x14ac:dyDescent="0.3">
      <c r="A13" s="20" t="s">
        <v>18</v>
      </c>
      <c r="B13" s="27">
        <f>Numbers!B13</f>
        <v>14760000</v>
      </c>
      <c r="C13" s="15">
        <f>Numbers!C13/Numbers!B13</f>
        <v>0.22178042005420054</v>
      </c>
      <c r="D13" s="17">
        <f>Numbers!D13</f>
        <v>1476000</v>
      </c>
      <c r="E13" s="18">
        <v>0</v>
      </c>
      <c r="F13" s="25">
        <f>Numbers!F13/Numbers!B13</f>
        <v>0</v>
      </c>
      <c r="G13" s="25">
        <f>Numbers!G13/Numbers!B13</f>
        <v>0.11287838753387534</v>
      </c>
      <c r="H13" s="25">
        <f>Numbers!H13/Numbers!B13</f>
        <v>0</v>
      </c>
      <c r="I13" s="30">
        <v>0</v>
      </c>
      <c r="J13" s="12"/>
      <c r="L13" s="12"/>
      <c r="M13" s="12"/>
      <c r="N13" s="12"/>
    </row>
    <row r="14" spans="1:14" s="10" customFormat="1" ht="17.25" customHeight="1" x14ac:dyDescent="0.3">
      <c r="A14" s="20" t="s">
        <v>19</v>
      </c>
      <c r="B14" s="27">
        <f>Numbers!B14</f>
        <v>24653805</v>
      </c>
      <c r="C14" s="15">
        <f>Numbers!C14/Numbers!B14</f>
        <v>0.22566297575566935</v>
      </c>
      <c r="D14" s="17">
        <f>Numbers!D14</f>
        <v>2465380</v>
      </c>
      <c r="E14" s="19" t="s">
        <v>11</v>
      </c>
      <c r="F14" s="25">
        <f>Numbers!F14/Numbers!B14</f>
        <v>4.8070916436631181E-2</v>
      </c>
      <c r="G14" s="25">
        <f>Numbers!G14/Numbers!B14</f>
        <v>4.9277139979001211E-2</v>
      </c>
      <c r="H14" s="25">
        <f>Numbers!H14/Numbers!B14</f>
        <v>0</v>
      </c>
      <c r="I14" s="30">
        <v>0</v>
      </c>
      <c r="J14" s="12"/>
      <c r="L14" s="12"/>
      <c r="M14" s="12"/>
      <c r="N14" s="12"/>
    </row>
    <row r="15" spans="1:14" s="10" customFormat="1" ht="17.25" customHeight="1" x14ac:dyDescent="0.3">
      <c r="A15" s="20" t="s">
        <v>20</v>
      </c>
      <c r="B15" s="27">
        <f>Numbers!B15</f>
        <v>1593186</v>
      </c>
      <c r="C15" s="15">
        <f>Numbers!C15/Numbers!B15</f>
        <v>0.24749966419489</v>
      </c>
      <c r="D15" s="17">
        <f>Numbers!D15</f>
        <v>159321</v>
      </c>
      <c r="E15" s="19" t="s">
        <v>11</v>
      </c>
      <c r="F15" s="25">
        <f>Numbers!F15/Numbers!B15</f>
        <v>0</v>
      </c>
      <c r="G15" s="25">
        <f>Numbers!G15/Numbers!B15</f>
        <v>1.0000087874234396E-2</v>
      </c>
      <c r="H15" s="25">
        <f>Numbers!H15/Numbers!B15</f>
        <v>0</v>
      </c>
      <c r="I15" s="30" t="s">
        <v>11</v>
      </c>
      <c r="J15" s="12"/>
      <c r="L15" s="12"/>
      <c r="M15" s="12"/>
      <c r="N15" s="12"/>
    </row>
    <row r="16" spans="1:14" s="10" customFormat="1" ht="17.25" customHeight="1" x14ac:dyDescent="0.3">
      <c r="A16" s="20" t="s">
        <v>21</v>
      </c>
      <c r="B16" s="27">
        <f>Numbers!B16</f>
        <v>458716</v>
      </c>
      <c r="C16" s="15">
        <f>Numbers!C16/Numbers!B16</f>
        <v>0.24749954220040285</v>
      </c>
      <c r="D16" s="17">
        <f>Numbers!D16</f>
        <v>45871</v>
      </c>
      <c r="E16" s="19" t="s">
        <v>11</v>
      </c>
      <c r="F16" s="25">
        <f>Numbers!F16/Numbers!B16</f>
        <v>0</v>
      </c>
      <c r="G16" s="25">
        <f>Numbers!G16/Numbers!B16</f>
        <v>9.9996512003069429E-3</v>
      </c>
      <c r="H16" s="25">
        <f>Numbers!H16/Numbers!B16</f>
        <v>0</v>
      </c>
      <c r="I16" s="30">
        <v>0</v>
      </c>
      <c r="J16" s="12"/>
      <c r="L16" s="12"/>
      <c r="M16" s="12"/>
      <c r="N16" s="12"/>
    </row>
    <row r="17" spans="1:14" s="11" customFormat="1" ht="17.25" customHeight="1" thickBot="1" x14ac:dyDescent="0.35">
      <c r="A17" s="23" t="s">
        <v>22</v>
      </c>
      <c r="B17" s="24">
        <f>Numbers!B17</f>
        <v>78532784</v>
      </c>
      <c r="C17" s="45">
        <f>Numbers!C17/Numbers!B17</f>
        <v>0.23126129082600713</v>
      </c>
      <c r="D17" s="35">
        <f>SUM(D7:D16)</f>
        <v>7853278</v>
      </c>
      <c r="E17" s="26">
        <f t="shared" ref="E17" si="0">SUM(E7:E16)</f>
        <v>0</v>
      </c>
      <c r="F17" s="46">
        <f>Numbers!F17/Numbers!B17</f>
        <v>1.5160254601441355E-2</v>
      </c>
      <c r="G17" s="46">
        <f>Numbers!G17/Numbers!B17</f>
        <v>4.0689312631524692E-2</v>
      </c>
      <c r="H17" s="46">
        <f>Numbers!H17/Numbers!B17</f>
        <v>5.8171756651336851E-3</v>
      </c>
      <c r="I17" s="33">
        <f>SUM(I7:I16)</f>
        <v>0</v>
      </c>
      <c r="J17" s="12"/>
      <c r="L17" s="12"/>
      <c r="M17" s="12"/>
      <c r="N17" s="12"/>
    </row>
    <row r="18" spans="1:14" s="11" customFormat="1" ht="3.75" customHeight="1" x14ac:dyDescent="0.3">
      <c r="H18" s="12"/>
      <c r="I18" s="12"/>
    </row>
    <row r="19" spans="1:14" s="44" customFormat="1" ht="13.95" customHeight="1" x14ac:dyDescent="0.3">
      <c r="A19" s="44" t="s">
        <v>33</v>
      </c>
    </row>
    <row r="20" spans="1:14" s="13" customFormat="1" ht="16.9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</row>
    <row r="21" spans="1:14" s="13" customFormat="1" ht="34.200000000000003" customHeight="1" thickBot="1" x14ac:dyDescent="0.3">
      <c r="A21" s="69"/>
      <c r="B21" s="69"/>
      <c r="C21" s="69"/>
      <c r="D21" s="69"/>
      <c r="E21" s="69"/>
      <c r="F21" s="69"/>
      <c r="G21" s="69"/>
      <c r="H21" s="69"/>
      <c r="I21" s="69"/>
    </row>
    <row r="22" spans="1:14" ht="22.5" customHeight="1" thickBot="1" x14ac:dyDescent="0.35">
      <c r="A22" s="56" t="s">
        <v>23</v>
      </c>
      <c r="B22" s="57"/>
      <c r="C22" s="57"/>
      <c r="D22" s="57"/>
      <c r="E22" s="57"/>
      <c r="F22" s="57"/>
      <c r="G22" s="57"/>
      <c r="H22" s="57"/>
      <c r="I22" s="58"/>
    </row>
    <row r="23" spans="1:14" ht="78.599999999999994" customHeight="1" x14ac:dyDescent="0.3">
      <c r="A23" s="59" t="s">
        <v>34</v>
      </c>
      <c r="B23" s="60"/>
      <c r="C23" s="60"/>
      <c r="D23" s="60"/>
      <c r="E23" s="60"/>
      <c r="F23" s="60"/>
      <c r="G23" s="60"/>
      <c r="H23" s="60"/>
      <c r="I23" s="61"/>
    </row>
    <row r="24" spans="1:14" ht="27" customHeight="1" x14ac:dyDescent="0.3">
      <c r="A24" s="62" t="s">
        <v>24</v>
      </c>
      <c r="B24" s="63"/>
      <c r="C24" s="63"/>
      <c r="D24" s="63"/>
      <c r="E24" s="63"/>
      <c r="F24" s="63"/>
      <c r="G24" s="63"/>
      <c r="H24" s="63"/>
      <c r="I24" s="64"/>
    </row>
    <row r="25" spans="1:14" ht="15" customHeight="1" x14ac:dyDescent="0.3">
      <c r="A25" s="72" t="s">
        <v>25</v>
      </c>
      <c r="B25" s="66"/>
      <c r="C25" s="66"/>
      <c r="D25" s="66"/>
      <c r="E25" s="66"/>
      <c r="F25" s="66"/>
      <c r="G25" s="66"/>
      <c r="H25" s="66"/>
      <c r="I25" s="67"/>
    </row>
    <row r="26" spans="1:14" ht="15.75" customHeight="1" x14ac:dyDescent="0.3">
      <c r="A26" s="72" t="s">
        <v>26</v>
      </c>
      <c r="B26" s="66"/>
      <c r="C26" s="66"/>
      <c r="D26" s="66"/>
      <c r="E26" s="66"/>
      <c r="F26" s="66"/>
      <c r="G26" s="66"/>
      <c r="H26" s="66"/>
      <c r="I26" s="67"/>
    </row>
    <row r="27" spans="1:14" ht="15" customHeight="1" thickBot="1" x14ac:dyDescent="0.35">
      <c r="A27" s="47" t="s">
        <v>27</v>
      </c>
      <c r="B27" s="48"/>
      <c r="C27" s="48"/>
      <c r="D27" s="48"/>
      <c r="E27" s="48"/>
      <c r="F27" s="48"/>
      <c r="G27" s="48"/>
      <c r="H27" s="48"/>
      <c r="I27" s="49"/>
    </row>
  </sheetData>
  <mergeCells count="19">
    <mergeCell ref="A21:I21"/>
    <mergeCell ref="A20:I20"/>
    <mergeCell ref="A27:I27"/>
    <mergeCell ref="A22:I22"/>
    <mergeCell ref="A23:I23"/>
    <mergeCell ref="A24:I24"/>
    <mergeCell ref="A25:I25"/>
    <mergeCell ref="A26:I26"/>
    <mergeCell ref="A4:I4"/>
    <mergeCell ref="G5:G6"/>
    <mergeCell ref="F5:F6"/>
    <mergeCell ref="A3:G3"/>
    <mergeCell ref="A5:A6"/>
    <mergeCell ref="B5:B6"/>
    <mergeCell ref="I5:I6"/>
    <mergeCell ref="C5:C6"/>
    <mergeCell ref="D5:D6"/>
    <mergeCell ref="E5:E6"/>
    <mergeCell ref="H5:H6"/>
  </mergeCells>
  <hyperlinks>
    <hyperlink ref="A24:H24" r:id="rId1" display="Transferred from State Set-Aside Accounts: Total number of CO2 allowances that have been distributed directly from state accounts to date. For more information on state set-aside accounts, please see: https://rggi.org/sites/default/files/Uploads/Allowance" xr:uid="{5551D91A-8AE5-4045-9554-03D8B434E936}"/>
  </hyperlinks>
  <printOptions horizontalCentered="1" verticalCentered="1"/>
  <pageMargins left="0.5" right="0.5" top="0.5" bottom="0.5" header="0.3" footer="0.3"/>
  <pageSetup scale="68" orientation="landscape" horizontalDpi="4294967295" verticalDpi="4294967295" r:id="rId2"/>
  <headerFooter>
    <oddFooter>&amp;C&amp;9Regional Greenhouse Gas Initiative, Inc. (RGGI, Inc.) is a 501(c)(3) non-profit corporation created to support development and implementation of the Regional Greenhouse Gas Initiative (RGGI).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8c2454-fb4d-4b62-ad7a-49dc1110c5cd" xsi:nil="true"/>
    <lcf76f155ced4ddcb4097134ff3c332f xmlns="a5155047-c162-450b-bd47-27c83e7aa6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48C972D9CCC45AE61E82199953F13" ma:contentTypeVersion="17" ma:contentTypeDescription="Create a new document." ma:contentTypeScope="" ma:versionID="eb119ebf9534f8ba74c8a05392e10d56">
  <xsd:schema xmlns:xsd="http://www.w3.org/2001/XMLSchema" xmlns:xs="http://www.w3.org/2001/XMLSchema" xmlns:p="http://schemas.microsoft.com/office/2006/metadata/properties" xmlns:ns2="a5155047-c162-450b-bd47-27c83e7aa6e0" xmlns:ns3="aa8c2454-fb4d-4b62-ad7a-49dc1110c5cd" targetNamespace="http://schemas.microsoft.com/office/2006/metadata/properties" ma:root="true" ma:fieldsID="6b884ef5c5a8d9d44f8cee8f3a6ff65e" ns2:_="" ns3:_="">
    <xsd:import namespace="a5155047-c162-450b-bd47-27c83e7aa6e0"/>
    <xsd:import namespace="aa8c2454-fb4d-4b62-ad7a-49dc1110c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55047-c162-450b-bd47-27c83e7aa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92b536b-3f80-45fa-a789-e2240a330c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454-fb4d-4b62-ad7a-49dc1110c5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6534257-e2e1-46b5-baf1-2ed0943ee228}" ma:internalName="TaxCatchAll" ma:showField="CatchAllData" ma:web="aa8c2454-fb4d-4b62-ad7a-49dc1110c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979CD-B30B-4207-AB32-E67DC0481990}">
  <ds:schemaRefs>
    <ds:schemaRef ds:uri="http://schemas.microsoft.com/office/2006/metadata/properties"/>
    <ds:schemaRef ds:uri="http://schemas.microsoft.com/office/infopath/2007/PartnerControls"/>
    <ds:schemaRef ds:uri="aa8c2454-fb4d-4b62-ad7a-49dc1110c5cd"/>
    <ds:schemaRef ds:uri="a5155047-c162-450b-bd47-27c83e7aa6e0"/>
    <ds:schemaRef ds:uri="3787807f-0c50-4df4-ac6e-1d5e0f15db6e"/>
  </ds:schemaRefs>
</ds:datastoreItem>
</file>

<file path=customXml/itemProps2.xml><?xml version="1.0" encoding="utf-8"?>
<ds:datastoreItem xmlns:ds="http://schemas.openxmlformats.org/officeDocument/2006/customXml" ds:itemID="{D12E677A-5033-4B69-ABF6-0C03E577E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55047-c162-450b-bd47-27c83e7aa6e0"/>
    <ds:schemaRef ds:uri="aa8c2454-fb4d-4b62-ad7a-49dc1110c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BCC93-A9EB-42F2-81D3-222C9D3F4FD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CDF2820-9F51-4254-8F4D-79BE9DAB0F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Numbers</vt:lpstr>
      <vt:lpstr>Percentage</vt:lpstr>
      <vt:lpstr>Numbers!Print_Area</vt:lpstr>
      <vt:lpstr>Percentage!Print_Area</vt:lpstr>
    </vt:vector>
  </TitlesOfParts>
  <Manager/>
  <Company>RGGI,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Allowance Allocation</dc:title>
  <dc:subject/>
  <dc:creator>RGGI Inc.</dc:creator>
  <cp:keywords/>
  <dc:description/>
  <cp:lastModifiedBy>Lei Pei</cp:lastModifiedBy>
  <cp:revision/>
  <dcterms:created xsi:type="dcterms:W3CDTF">2012-01-24T00:57:40Z</dcterms:created>
  <dcterms:modified xsi:type="dcterms:W3CDTF">2026-03-30T18:44:49Z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Anna Angai</vt:lpwstr>
  </property>
  <property fmtid="{D5CDD505-2E9C-101B-9397-08002B2CF9AE}" pid="3" name="Order">
    <vt:lpwstr>346200.000000000</vt:lpwstr>
  </property>
  <property fmtid="{D5CDD505-2E9C-101B-9397-08002B2CF9AE}" pid="4" name="display_urn:schemas-microsoft-com:office:office#Author">
    <vt:lpwstr>Anna Angai</vt:lpwstr>
  </property>
  <property fmtid="{D5CDD505-2E9C-101B-9397-08002B2CF9AE}" pid="5" name="ContentTypeId">
    <vt:lpwstr>0x010100FC448C972D9CCC45AE61E82199953F13</vt:lpwstr>
  </property>
  <property fmtid="{D5CDD505-2E9C-101B-9397-08002B2CF9AE}" pid="6" name="MediaServiceImageTags">
    <vt:lpwstr/>
  </property>
</Properties>
</file>