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67\"/>
    </mc:Choice>
  </mc:AlternateContent>
  <xr:revisionPtr revIDLastSave="0" documentId="13_ncr:1_{05EE978B-5F33-458D-8B04-B2072CDFD050}" xr6:coauthVersionLast="47" xr6:coauthVersionMax="47" xr10:uidLastSave="{00000000-0000-0000-0000-000000000000}"/>
  <bookViews>
    <workbookView xWindow="-23232" yWindow="12432" windowWidth="23256" windowHeight="13896" tabRatio="893" xr2:uid="{00000000-000D-0000-FFFF-FFFF00000000}"/>
  </bookViews>
  <sheets>
    <sheet name="State Chart-CT" sheetId="3" r:id="rId1"/>
    <sheet name="Sheet1" sheetId="15" state="hidden" r:id="rId2"/>
    <sheet name="Sheet2" sheetId="16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8" i="3" l="1"/>
  <c r="L69" i="3"/>
  <c r="M69" i="3"/>
  <c r="N69" i="3"/>
  <c r="O69" i="3"/>
  <c r="M68" i="3"/>
  <c r="N68" i="3" l="1"/>
  <c r="L68" i="3" l="1"/>
  <c r="O67" i="3" l="1"/>
  <c r="M67" i="3"/>
  <c r="O66" i="3" l="1"/>
  <c r="M66" i="3"/>
  <c r="M65" i="3" l="1"/>
  <c r="O65" i="3" l="1"/>
  <c r="N65" i="3"/>
  <c r="N64" i="3"/>
  <c r="M64" i="3"/>
  <c r="J63" i="3"/>
  <c r="N63" i="3" s="1"/>
  <c r="J69" i="3" l="1"/>
  <c r="O64" i="3"/>
  <c r="O63" i="3" l="1"/>
  <c r="K63" i="3"/>
  <c r="K62" i="3" l="1"/>
  <c r="O62" i="3" s="1"/>
  <c r="N62" i="3"/>
  <c r="K61" i="3" l="1"/>
  <c r="O61" i="3"/>
  <c r="O60" i="3"/>
  <c r="K60" i="3"/>
  <c r="O59" i="3" l="1"/>
  <c r="K59" i="3"/>
  <c r="O58" i="3" l="1"/>
  <c r="K58" i="3"/>
  <c r="N57" i="3" l="1"/>
  <c r="K57" i="3"/>
  <c r="O57" i="3" s="1"/>
  <c r="K56" i="3" l="1"/>
  <c r="O56" i="3" s="1"/>
  <c r="K55" i="3" l="1"/>
  <c r="O55" i="3" s="1"/>
  <c r="K54" i="3"/>
  <c r="O54" i="3" s="1"/>
  <c r="K53" i="3" l="1"/>
  <c r="O53" i="3" s="1"/>
  <c r="K52" i="3" l="1"/>
  <c r="K69" i="3" s="1"/>
  <c r="N41" i="3"/>
  <c r="O52" i="3" l="1"/>
  <c r="E10" i="3" l="1"/>
  <c r="C10" i="3"/>
  <c r="I51" i="3" l="1"/>
  <c r="O51" i="3" s="1"/>
  <c r="H69" i="3" l="1"/>
  <c r="N51" i="3"/>
  <c r="I50" i="3" l="1"/>
  <c r="O50" i="3" s="1"/>
  <c r="N50" i="3"/>
  <c r="I49" i="3" l="1"/>
  <c r="O49" i="3" s="1"/>
  <c r="N49" i="3"/>
  <c r="I48" i="3" l="1"/>
  <c r="O48" i="3" s="1"/>
  <c r="N48" i="3" l="1"/>
  <c r="I47" i="3" l="1"/>
  <c r="O47" i="3" l="1"/>
  <c r="N47" i="3"/>
  <c r="O46" i="3" l="1"/>
  <c r="N46" i="3"/>
  <c r="I45" i="3" l="1"/>
  <c r="O45" i="3" s="1"/>
  <c r="N45" i="3"/>
  <c r="I44" i="3" l="1"/>
  <c r="O44" i="3" l="1"/>
  <c r="N44" i="3"/>
  <c r="N43" i="3" l="1"/>
  <c r="I43" i="3"/>
  <c r="O43" i="3" s="1"/>
  <c r="F69" i="3" l="1"/>
  <c r="B69" i="3"/>
  <c r="D69" i="3"/>
  <c r="I42" i="3" l="1"/>
  <c r="O42" i="3" l="1"/>
  <c r="N42" i="3"/>
  <c r="I41" i="3" l="1"/>
  <c r="G41" i="3"/>
  <c r="O41" i="3" l="1"/>
  <c r="N40" i="3" l="1"/>
  <c r="I40" i="3"/>
  <c r="I69" i="3" s="1"/>
  <c r="O40" i="3" l="1"/>
  <c r="N7" i="3"/>
  <c r="O7" i="3"/>
  <c r="N8" i="3"/>
  <c r="O8" i="3"/>
  <c r="N9" i="3"/>
  <c r="N10" i="3"/>
  <c r="N11" i="3"/>
  <c r="N12" i="3"/>
  <c r="N13" i="3"/>
  <c r="N14" i="3"/>
  <c r="N15" i="3"/>
  <c r="N16" i="3"/>
  <c r="O16" i="3"/>
  <c r="N17" i="3"/>
  <c r="O17" i="3"/>
  <c r="N18" i="3"/>
  <c r="N19" i="3"/>
  <c r="O19" i="3"/>
  <c r="N20" i="3"/>
  <c r="O20" i="3"/>
  <c r="N21" i="3"/>
  <c r="O21" i="3"/>
  <c r="N22" i="3"/>
  <c r="O22" i="3"/>
  <c r="N23" i="3"/>
  <c r="N24" i="3"/>
  <c r="O24" i="3"/>
  <c r="N25" i="3"/>
  <c r="O25" i="3"/>
  <c r="N26" i="3"/>
  <c r="O26" i="3"/>
  <c r="N27" i="3"/>
  <c r="O27" i="3"/>
  <c r="N28" i="3"/>
  <c r="O28" i="3"/>
  <c r="N29" i="3"/>
  <c r="N30" i="3"/>
  <c r="O30" i="3"/>
  <c r="N31" i="3"/>
  <c r="N32" i="3"/>
  <c r="N33" i="3"/>
  <c r="N34" i="3"/>
  <c r="N35" i="3"/>
  <c r="N36" i="3"/>
  <c r="N37" i="3"/>
  <c r="N38" i="3"/>
  <c r="N39" i="3"/>
  <c r="D74" i="3"/>
  <c r="E74" i="3"/>
  <c r="G39" i="3"/>
  <c r="O39" i="3" s="1"/>
  <c r="G38" i="3"/>
  <c r="O38" i="3" s="1"/>
  <c r="G37" i="3"/>
  <c r="O37" i="3" s="1"/>
  <c r="G36" i="3"/>
  <c r="O36" i="3" s="1"/>
  <c r="G35" i="3"/>
  <c r="O35" i="3" s="1"/>
  <c r="G34" i="3"/>
  <c r="O34" i="3" s="1"/>
  <c r="G33" i="3"/>
  <c r="O33" i="3" s="1"/>
  <c r="G32" i="3"/>
  <c r="O32" i="3" s="1"/>
  <c r="G31" i="3"/>
  <c r="O31" i="3" s="1"/>
  <c r="G29" i="3"/>
  <c r="E29" i="3"/>
  <c r="E23" i="3"/>
  <c r="C23" i="3"/>
  <c r="E18" i="3"/>
  <c r="C18" i="3"/>
  <c r="C15" i="3"/>
  <c r="O15" i="3" s="1"/>
  <c r="C14" i="3"/>
  <c r="O14" i="3" s="1"/>
  <c r="E13" i="3"/>
  <c r="C13" i="3"/>
  <c r="E12" i="3"/>
  <c r="C12" i="3"/>
  <c r="E11" i="3"/>
  <c r="C11" i="3"/>
  <c r="C9" i="3"/>
  <c r="C69" i="3" l="1"/>
  <c r="E69" i="3"/>
  <c r="O29" i="3"/>
  <c r="O9" i="3"/>
  <c r="G69" i="3"/>
  <c r="O10" i="3"/>
  <c r="O11" i="3"/>
  <c r="O13" i="3"/>
  <c r="O23" i="3"/>
  <c r="O12" i="3"/>
</calcChain>
</file>

<file path=xl/sharedStrings.xml><?xml version="1.0" encoding="utf-8"?>
<sst xmlns="http://schemas.openxmlformats.org/spreadsheetml/2006/main" count="726" uniqueCount="90">
  <si>
    <t>Allowances Sold</t>
  </si>
  <si>
    <t>Auction 1</t>
  </si>
  <si>
    <t>Auction 2</t>
  </si>
  <si>
    <t>CT</t>
  </si>
  <si>
    <t>1st Control Period Allowances Sold</t>
  </si>
  <si>
    <t>1st Control Period Allowance Proceeds</t>
  </si>
  <si>
    <t>2nd Control Period Allowances Sold</t>
  </si>
  <si>
    <t>2nd Control Period Allowance Proceeds</t>
  </si>
  <si>
    <t>3rd Control Period Allowances Sold</t>
  </si>
  <si>
    <t>3rd Control Period Allowance Proceeds</t>
  </si>
  <si>
    <t>4th Control Period Allowances Sold</t>
  </si>
  <si>
    <t>4th Control Period Allowance Proceeds</t>
  </si>
  <si>
    <t>5th Control Period Allowances Sold</t>
  </si>
  <si>
    <t>5th Control Period Allowance Proceeds</t>
  </si>
  <si>
    <t>6th Control Period Allowances Sold</t>
  </si>
  <si>
    <t>6th Control Period Allowance Proceeds</t>
  </si>
  <si>
    <t>Total Allowances Sold</t>
  </si>
  <si>
    <t>Total Auction Proceeds</t>
  </si>
  <si>
    <t xml:space="preserve"> --</t>
  </si>
  <si>
    <t>Auction 3</t>
  </si>
  <si>
    <t>Auction 4</t>
  </si>
  <si>
    <t>Auction 5</t>
  </si>
  <si>
    <t>Auction 6</t>
  </si>
  <si>
    <t>Auction 7</t>
  </si>
  <si>
    <t>Auction 8</t>
  </si>
  <si>
    <t>Auction 9</t>
  </si>
  <si>
    <t>Auction 10</t>
  </si>
  <si>
    <t>Auction 11</t>
  </si>
  <si>
    <t>Auction 12</t>
  </si>
  <si>
    <t>Auction 13</t>
  </si>
  <si>
    <t>Auction 14</t>
  </si>
  <si>
    <t>Auction 15</t>
  </si>
  <si>
    <t>Auction 16</t>
  </si>
  <si>
    <t>Auction 17</t>
  </si>
  <si>
    <t>Auction 18</t>
  </si>
  <si>
    <t>--</t>
  </si>
  <si>
    <t>Auction 19</t>
  </si>
  <si>
    <t>Auction 20</t>
  </si>
  <si>
    <t>Auction 21</t>
  </si>
  <si>
    <t>Auction 22</t>
  </si>
  <si>
    <t>Auction 23</t>
  </si>
  <si>
    <t>Auction 24</t>
  </si>
  <si>
    <t>Auction 25</t>
  </si>
  <si>
    <t>Auction 26</t>
  </si>
  <si>
    <t>Auction 27</t>
  </si>
  <si>
    <t>Auction 28</t>
  </si>
  <si>
    <t>Auction 29</t>
  </si>
  <si>
    <t>Auction 30</t>
  </si>
  <si>
    <t>Auction 31</t>
  </si>
  <si>
    <t>Auction 32</t>
  </si>
  <si>
    <t>Auction 33</t>
  </si>
  <si>
    <t>Auction 34</t>
  </si>
  <si>
    <t>Auction 35</t>
  </si>
  <si>
    <t>Auction 36</t>
  </si>
  <si>
    <t>Auction 37</t>
  </si>
  <si>
    <t>Auction 38</t>
  </si>
  <si>
    <t>Auction 39</t>
  </si>
  <si>
    <t>Auction 40</t>
  </si>
  <si>
    <t>Auction 41</t>
  </si>
  <si>
    <t>Auction 42</t>
  </si>
  <si>
    <t>Auction 43</t>
  </si>
  <si>
    <t>Auction 44</t>
  </si>
  <si>
    <t>Auction 45</t>
  </si>
  <si>
    <t>Auction 46</t>
  </si>
  <si>
    <t>Auction 47</t>
  </si>
  <si>
    <t>Auction 48</t>
  </si>
  <si>
    <t>Auction 49</t>
  </si>
  <si>
    <t>Auction 50</t>
  </si>
  <si>
    <t>Auction 51</t>
  </si>
  <si>
    <t>Auction 52</t>
  </si>
  <si>
    <t>Auction 53</t>
  </si>
  <si>
    <t>Auction 54</t>
  </si>
  <si>
    <t>Auction 55</t>
  </si>
  <si>
    <t>Auction 56</t>
  </si>
  <si>
    <t>Auction 57</t>
  </si>
  <si>
    <t>Auction 58</t>
  </si>
  <si>
    <t>Auction 59</t>
  </si>
  <si>
    <t>Auction 60</t>
  </si>
  <si>
    <t>Auction 61</t>
  </si>
  <si>
    <t>Auction 62</t>
  </si>
  <si>
    <t>Auction 63</t>
  </si>
  <si>
    <t>All Auctions</t>
  </si>
  <si>
    <t>In addition, CT distributed set-aside allowances that were sold at fixed price:</t>
  </si>
  <si>
    <t>Fixed Price Sales</t>
  </si>
  <si>
    <t>First Control Period Allowances</t>
  </si>
  <si>
    <t>Total</t>
  </si>
  <si>
    <t>Auction 64</t>
  </si>
  <si>
    <t>Auction 65</t>
  </si>
  <si>
    <t>Auction 66</t>
  </si>
  <si>
    <t>Auction 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</si>
</sst>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6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22"/>
      <color theme="1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6">
    <xf numFmtId="0" fontId="0" fillId="0" borderId="0" xfId="0"/>
    <xf numFmtId="3" fontId="4" fillId="0" borderId="1" xfId="0" applyNumberFormat="1" applyFont="1" applyBorder="1"/>
    <xf numFmtId="164" fontId="4" fillId="0" borderId="1" xfId="0" applyNumberFormat="1" applyFont="1" applyBorder="1"/>
    <xf numFmtId="3" fontId="5" fillId="0" borderId="1" xfId="0" applyNumberFormat="1" applyFont="1" applyBorder="1"/>
    <xf numFmtId="164" fontId="3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164" fontId="5" fillId="0" borderId="1" xfId="0" applyNumberFormat="1" applyFont="1" applyBorder="1"/>
    <xf numFmtId="3" fontId="0" fillId="0" borderId="0" xfId="0" applyNumberFormat="1"/>
    <xf numFmtId="3" fontId="1" fillId="0" borderId="1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right"/>
    </xf>
    <xf numFmtId="164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38" fontId="1" fillId="0" borderId="1" xfId="0" applyNumberFormat="1" applyFont="1" applyBorder="1" applyAlignment="1">
      <alignment horizontal="right"/>
    </xf>
    <xf numFmtId="3" fontId="1" fillId="0" borderId="1" xfId="0" quotePrefix="1" applyNumberFormat="1" applyFont="1" applyBorder="1" applyAlignment="1">
      <alignment horizontal="right"/>
    </xf>
    <xf numFmtId="164" fontId="1" fillId="0" borderId="1" xfId="2" applyNumberFormat="1" applyFont="1" applyBorder="1" applyAlignment="1">
      <alignment horizontal="right"/>
    </xf>
    <xf numFmtId="166" fontId="4" fillId="0" borderId="1" xfId="1" applyNumberFormat="1" applyFont="1" applyBorder="1"/>
    <xf numFmtId="164" fontId="4" fillId="0" borderId="1" xfId="2" applyNumberFormat="1" applyFont="1" applyBorder="1"/>
    <xf numFmtId="164" fontId="4" fillId="0" borderId="1" xfId="2" applyNumberFormat="1" applyFont="1" applyFill="1" applyBorder="1"/>
    <xf numFmtId="164" fontId="1" fillId="0" borderId="1" xfId="0" quotePrefix="1" applyNumberFormat="1" applyFont="1" applyBorder="1" applyAlignment="1">
      <alignment horizontal="right"/>
    </xf>
    <xf numFmtId="0" fontId="4" fillId="0" borderId="0" xfId="0" applyFont="1"/>
    <xf numFmtId="38" fontId="1" fillId="0" borderId="1" xfId="0" quotePrefix="1" applyNumberFormat="1" applyFont="1" applyBorder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2" xfId="0" applyFont="1" applyBorder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74"/>
  <sheetViews>
    <sheetView tabSelected="1" topLeftCell="C1" zoomScale="90" zoomScaleNormal="90" zoomScalePageLayoutView="70" workbookViewId="0">
      <pane ySplit="1" topLeftCell="A47" activePane="bottomLeft" state="frozen"/>
      <selection pane="bottomLeft" activeCell="L69" sqref="L69"/>
    </sheetView>
  </sheetViews>
  <sheetFormatPr defaultRowHeight="15" x14ac:dyDescent="0.25"/>
  <cols>
    <col min="1" max="1" width="13.140625" customWidth="1"/>
    <col min="2" max="15" width="17.42578125" customWidth="1"/>
  </cols>
  <sheetData>
    <row r="1" spans="1:15" ht="51" customHeight="1" x14ac:dyDescent="0.25">
      <c r="A1" s="21" t="s">
        <v>3</v>
      </c>
      <c r="B1" s="22" t="s">
        <v>4</v>
      </c>
      <c r="C1" s="22" t="s">
        <v>5</v>
      </c>
      <c r="D1" s="22" t="s">
        <v>6</v>
      </c>
      <c r="E1" s="4" t="s">
        <v>7</v>
      </c>
      <c r="F1" s="22" t="s">
        <v>8</v>
      </c>
      <c r="G1" s="4" t="s">
        <v>9</v>
      </c>
      <c r="H1" s="22" t="s">
        <v>10</v>
      </c>
      <c r="I1" s="4" t="s">
        <v>11</v>
      </c>
      <c r="J1" s="22" t="s">
        <v>12</v>
      </c>
      <c r="K1" s="4" t="s">
        <v>13</v>
      </c>
      <c r="L1" s="22" t="s">
        <v>14</v>
      </c>
      <c r="M1" s="4" t="s">
        <v>15</v>
      </c>
      <c r="N1" s="22" t="s">
        <v>16</v>
      </c>
      <c r="O1" s="22" t="s">
        <v>17</v>
      </c>
    </row>
    <row r="2" spans="1:15" ht="15" customHeight="1" x14ac:dyDescent="0.25">
      <c r="A2" s="5" t="s">
        <v>1</v>
      </c>
      <c r="B2" s="1">
        <v>1372530</v>
      </c>
      <c r="C2" s="2">
        <v>4213667.0999999996</v>
      </c>
      <c r="D2" s="11" t="s">
        <v>18</v>
      </c>
      <c r="E2" s="10" t="s">
        <v>18</v>
      </c>
      <c r="F2" s="10" t="s">
        <v>18</v>
      </c>
      <c r="G2" s="10" t="s">
        <v>18</v>
      </c>
      <c r="H2" s="10" t="s">
        <v>18</v>
      </c>
      <c r="I2" s="10" t="s">
        <v>18</v>
      </c>
      <c r="J2" s="10" t="s">
        <v>18</v>
      </c>
      <c r="K2" s="10" t="s">
        <v>18</v>
      </c>
      <c r="L2" s="10" t="s">
        <v>18</v>
      </c>
      <c r="M2" s="10" t="s">
        <v>18</v>
      </c>
      <c r="N2" s="1">
        <v>1372530</v>
      </c>
      <c r="O2" s="2">
        <v>4213667.0999999996</v>
      </c>
    </row>
    <row r="3" spans="1:15" ht="15" customHeight="1" x14ac:dyDescent="0.25">
      <c r="A3" s="5" t="s">
        <v>2</v>
      </c>
      <c r="B3" s="1">
        <v>1372530</v>
      </c>
      <c r="C3" s="2">
        <v>4639151.3999999994</v>
      </c>
      <c r="D3" s="11" t="s">
        <v>18</v>
      </c>
      <c r="E3" s="10" t="s">
        <v>18</v>
      </c>
      <c r="F3" s="10" t="s">
        <v>18</v>
      </c>
      <c r="G3" s="10" t="s">
        <v>18</v>
      </c>
      <c r="H3" s="10" t="s">
        <v>18</v>
      </c>
      <c r="I3" s="10" t="s">
        <v>18</v>
      </c>
      <c r="J3" s="10" t="s">
        <v>18</v>
      </c>
      <c r="K3" s="10" t="s">
        <v>18</v>
      </c>
      <c r="L3" s="10" t="s">
        <v>18</v>
      </c>
      <c r="M3" s="10" t="s">
        <v>18</v>
      </c>
      <c r="N3" s="1">
        <v>1372530</v>
      </c>
      <c r="O3" s="2">
        <v>4639151.3999999994</v>
      </c>
    </row>
    <row r="4" spans="1:15" ht="15" customHeight="1" x14ac:dyDescent="0.25">
      <c r="A4" s="5" t="s">
        <v>19</v>
      </c>
      <c r="B4" s="1">
        <v>1372530</v>
      </c>
      <c r="C4" s="2">
        <v>4817580.3</v>
      </c>
      <c r="D4" s="1">
        <v>120319</v>
      </c>
      <c r="E4" s="2">
        <v>366972.94999999995</v>
      </c>
      <c r="F4" s="10" t="s">
        <v>18</v>
      </c>
      <c r="G4" s="10" t="s">
        <v>18</v>
      </c>
      <c r="H4" s="10" t="s">
        <v>18</v>
      </c>
      <c r="I4" s="10" t="s">
        <v>18</v>
      </c>
      <c r="J4" s="10" t="s">
        <v>18</v>
      </c>
      <c r="K4" s="10" t="s">
        <v>18</v>
      </c>
      <c r="L4" s="10" t="s">
        <v>18</v>
      </c>
      <c r="M4" s="10" t="s">
        <v>18</v>
      </c>
      <c r="N4" s="1">
        <v>1492849</v>
      </c>
      <c r="O4" s="2">
        <v>5184553.25</v>
      </c>
    </row>
    <row r="5" spans="1:15" ht="15" customHeight="1" x14ac:dyDescent="0.25">
      <c r="A5" s="5" t="s">
        <v>20</v>
      </c>
      <c r="B5" s="1">
        <v>1372529</v>
      </c>
      <c r="C5" s="2">
        <v>4433268.67</v>
      </c>
      <c r="D5" s="1">
        <v>120319</v>
      </c>
      <c r="E5" s="2">
        <v>247857.14</v>
      </c>
      <c r="F5" s="10" t="s">
        <v>18</v>
      </c>
      <c r="G5" s="10" t="s">
        <v>18</v>
      </c>
      <c r="H5" s="10" t="s">
        <v>18</v>
      </c>
      <c r="I5" s="10" t="s">
        <v>18</v>
      </c>
      <c r="J5" s="10" t="s">
        <v>18</v>
      </c>
      <c r="K5" s="10" t="s">
        <v>18</v>
      </c>
      <c r="L5" s="10" t="s">
        <v>18</v>
      </c>
      <c r="M5" s="10" t="s">
        <v>18</v>
      </c>
      <c r="N5" s="1">
        <v>1492848</v>
      </c>
      <c r="O5" s="2">
        <v>4681125.8099999996</v>
      </c>
    </row>
    <row r="6" spans="1:15" ht="15" customHeight="1" x14ac:dyDescent="0.25">
      <c r="A6" s="5" t="s">
        <v>21</v>
      </c>
      <c r="B6" s="1">
        <v>1747529</v>
      </c>
      <c r="C6" s="2">
        <v>3827088.51</v>
      </c>
      <c r="D6" s="1">
        <v>120319</v>
      </c>
      <c r="E6" s="2">
        <v>224996.53</v>
      </c>
      <c r="F6" s="10" t="s">
        <v>18</v>
      </c>
      <c r="G6" s="10" t="s">
        <v>18</v>
      </c>
      <c r="H6" s="10" t="s">
        <v>18</v>
      </c>
      <c r="I6" s="10" t="s">
        <v>18</v>
      </c>
      <c r="J6" s="10" t="s">
        <v>18</v>
      </c>
      <c r="K6" s="10" t="s">
        <v>18</v>
      </c>
      <c r="L6" s="10" t="s">
        <v>18</v>
      </c>
      <c r="M6" s="10" t="s">
        <v>18</v>
      </c>
      <c r="N6" s="1">
        <v>1867848</v>
      </c>
      <c r="O6" s="2">
        <v>4052085.04</v>
      </c>
    </row>
    <row r="7" spans="1:15" ht="15" customHeight="1" x14ac:dyDescent="0.25">
      <c r="A7" s="5" t="s">
        <v>22</v>
      </c>
      <c r="B7" s="1">
        <v>1757874</v>
      </c>
      <c r="C7" s="2">
        <v>3603641.6999999997</v>
      </c>
      <c r="D7" s="1">
        <v>88555</v>
      </c>
      <c r="E7" s="2">
        <v>164712.30000000002</v>
      </c>
      <c r="F7" s="10" t="s">
        <v>18</v>
      </c>
      <c r="G7" s="10" t="s">
        <v>18</v>
      </c>
      <c r="H7" s="10" t="s">
        <v>18</v>
      </c>
      <c r="I7" s="10" t="s">
        <v>18</v>
      </c>
      <c r="J7" s="10" t="s">
        <v>18</v>
      </c>
      <c r="K7" s="10" t="s">
        <v>18</v>
      </c>
      <c r="L7" s="10" t="s">
        <v>18</v>
      </c>
      <c r="M7" s="10" t="s">
        <v>18</v>
      </c>
      <c r="N7" s="1">
        <f t="shared" ref="N7:O13" si="0">B7+D7</f>
        <v>1846429</v>
      </c>
      <c r="O7" s="2">
        <f t="shared" si="0"/>
        <v>3768353.9999999995</v>
      </c>
    </row>
    <row r="8" spans="1:15" ht="15" customHeight="1" x14ac:dyDescent="0.25">
      <c r="A8" s="5" t="s">
        <v>23</v>
      </c>
      <c r="B8" s="1">
        <v>2058795</v>
      </c>
      <c r="C8" s="2">
        <v>4261705.6499999994</v>
      </c>
      <c r="D8" s="1">
        <v>117674</v>
      </c>
      <c r="E8" s="2">
        <v>218873.64</v>
      </c>
      <c r="F8" s="10" t="s">
        <v>18</v>
      </c>
      <c r="G8" s="10" t="s">
        <v>18</v>
      </c>
      <c r="H8" s="10" t="s">
        <v>18</v>
      </c>
      <c r="I8" s="10" t="s">
        <v>18</v>
      </c>
      <c r="J8" s="10" t="s">
        <v>18</v>
      </c>
      <c r="K8" s="10" t="s">
        <v>18</v>
      </c>
      <c r="L8" s="10" t="s">
        <v>18</v>
      </c>
      <c r="M8" s="10" t="s">
        <v>18</v>
      </c>
      <c r="N8" s="1">
        <f t="shared" si="0"/>
        <v>2176469</v>
      </c>
      <c r="O8" s="2">
        <f t="shared" si="0"/>
        <v>4480579.2899999991</v>
      </c>
    </row>
    <row r="9" spans="1:15" ht="15" customHeight="1" x14ac:dyDescent="0.25">
      <c r="A9" s="5" t="s">
        <v>24</v>
      </c>
      <c r="B9" s="1">
        <v>2481971</v>
      </c>
      <c r="C9" s="9">
        <f>B9*1.88</f>
        <v>4666105.4799999995</v>
      </c>
      <c r="D9" s="1">
        <v>120319</v>
      </c>
      <c r="E9" s="2">
        <v>223793.34000000003</v>
      </c>
      <c r="F9" s="10" t="s">
        <v>18</v>
      </c>
      <c r="G9" s="10" t="s">
        <v>18</v>
      </c>
      <c r="H9" s="10" t="s">
        <v>18</v>
      </c>
      <c r="I9" s="10" t="s">
        <v>18</v>
      </c>
      <c r="J9" s="10" t="s">
        <v>18</v>
      </c>
      <c r="K9" s="10" t="s">
        <v>18</v>
      </c>
      <c r="L9" s="10" t="s">
        <v>18</v>
      </c>
      <c r="M9" s="10" t="s">
        <v>18</v>
      </c>
      <c r="N9" s="1">
        <f t="shared" si="0"/>
        <v>2602290</v>
      </c>
      <c r="O9" s="2">
        <f t="shared" si="0"/>
        <v>4889898.8199999994</v>
      </c>
    </row>
    <row r="10" spans="1:15" ht="15" customHeight="1" x14ac:dyDescent="0.25">
      <c r="A10" s="5" t="s">
        <v>25</v>
      </c>
      <c r="B10" s="1">
        <v>3484942</v>
      </c>
      <c r="C10" s="9">
        <f>B10*1.86</f>
        <v>6481992.1200000001</v>
      </c>
      <c r="D10" s="1">
        <v>73835</v>
      </c>
      <c r="E10" s="2">
        <f>D10*1.86</f>
        <v>137333.1</v>
      </c>
      <c r="F10" s="10" t="s">
        <v>18</v>
      </c>
      <c r="G10" s="10" t="s">
        <v>18</v>
      </c>
      <c r="H10" s="10" t="s">
        <v>18</v>
      </c>
      <c r="I10" s="10" t="s">
        <v>18</v>
      </c>
      <c r="J10" s="10" t="s">
        <v>18</v>
      </c>
      <c r="K10" s="10" t="s">
        <v>18</v>
      </c>
      <c r="L10" s="10" t="s">
        <v>18</v>
      </c>
      <c r="M10" s="10" t="s">
        <v>18</v>
      </c>
      <c r="N10" s="1">
        <f t="shared" si="0"/>
        <v>3558777</v>
      </c>
      <c r="O10" s="2">
        <f t="shared" si="0"/>
        <v>6619325.2199999997</v>
      </c>
    </row>
    <row r="11" spans="1:15" ht="15" customHeight="1" x14ac:dyDescent="0.25">
      <c r="A11" s="5" t="s">
        <v>26</v>
      </c>
      <c r="B11" s="1">
        <v>1209227</v>
      </c>
      <c r="C11" s="9">
        <f>B11*1.86</f>
        <v>2249162.2200000002</v>
      </c>
      <c r="D11" s="1">
        <v>65956</v>
      </c>
      <c r="E11" s="2">
        <f>D11*1.86</f>
        <v>122678.16</v>
      </c>
      <c r="F11" s="10" t="s">
        <v>18</v>
      </c>
      <c r="G11" s="10" t="s">
        <v>18</v>
      </c>
      <c r="H11" s="10" t="s">
        <v>18</v>
      </c>
      <c r="I11" s="10" t="s">
        <v>18</v>
      </c>
      <c r="J11" s="10" t="s">
        <v>18</v>
      </c>
      <c r="K11" s="10" t="s">
        <v>18</v>
      </c>
      <c r="L11" s="10" t="s">
        <v>18</v>
      </c>
      <c r="M11" s="10" t="s">
        <v>18</v>
      </c>
      <c r="N11" s="1">
        <f t="shared" si="0"/>
        <v>1275183</v>
      </c>
      <c r="O11" s="2">
        <f t="shared" si="0"/>
        <v>2371840.3800000004</v>
      </c>
    </row>
    <row r="12" spans="1:15" ht="15" customHeight="1" x14ac:dyDescent="0.25">
      <c r="A12" s="5" t="s">
        <v>27</v>
      </c>
      <c r="B12" s="1">
        <v>2058795</v>
      </c>
      <c r="C12" s="9">
        <f>B12*1.89</f>
        <v>3891122.55</v>
      </c>
      <c r="D12" s="1">
        <v>120319</v>
      </c>
      <c r="E12" s="2">
        <f>D12*1.89</f>
        <v>227402.90999999997</v>
      </c>
      <c r="F12" s="10" t="s">
        <v>18</v>
      </c>
      <c r="G12" s="10" t="s">
        <v>18</v>
      </c>
      <c r="H12" s="10" t="s">
        <v>18</v>
      </c>
      <c r="I12" s="10" t="s">
        <v>18</v>
      </c>
      <c r="J12" s="10" t="s">
        <v>18</v>
      </c>
      <c r="K12" s="10" t="s">
        <v>18</v>
      </c>
      <c r="L12" s="10" t="s">
        <v>18</v>
      </c>
      <c r="M12" s="10" t="s">
        <v>18</v>
      </c>
      <c r="N12" s="1">
        <f t="shared" si="0"/>
        <v>2179114</v>
      </c>
      <c r="O12" s="2">
        <f t="shared" si="0"/>
        <v>4118525.46</v>
      </c>
    </row>
    <row r="13" spans="1:15" ht="15" customHeight="1" x14ac:dyDescent="0.25">
      <c r="A13" s="5" t="s">
        <v>28</v>
      </c>
      <c r="B13" s="1">
        <v>697922</v>
      </c>
      <c r="C13" s="9">
        <f>B13*1.89</f>
        <v>1319072.5799999998</v>
      </c>
      <c r="D13" s="1">
        <v>60838</v>
      </c>
      <c r="E13" s="2">
        <f>D13*1.89</f>
        <v>114983.81999999999</v>
      </c>
      <c r="F13" s="10" t="s">
        <v>18</v>
      </c>
      <c r="G13" s="10" t="s">
        <v>18</v>
      </c>
      <c r="H13" s="10" t="s">
        <v>18</v>
      </c>
      <c r="I13" s="10" t="s">
        <v>18</v>
      </c>
      <c r="J13" s="10" t="s">
        <v>18</v>
      </c>
      <c r="K13" s="10" t="s">
        <v>18</v>
      </c>
      <c r="L13" s="10" t="s">
        <v>18</v>
      </c>
      <c r="M13" s="10" t="s">
        <v>18</v>
      </c>
      <c r="N13" s="1">
        <f t="shared" si="0"/>
        <v>758760</v>
      </c>
      <c r="O13" s="2">
        <f t="shared" si="0"/>
        <v>1434056.4</v>
      </c>
    </row>
    <row r="14" spans="1:15" ht="15" customHeight="1" x14ac:dyDescent="0.25">
      <c r="A14" s="5" t="s">
        <v>29</v>
      </c>
      <c r="B14" s="1">
        <v>442853</v>
      </c>
      <c r="C14" s="9">
        <f>B14*1.89</f>
        <v>836992.16999999993</v>
      </c>
      <c r="D14" s="1">
        <v>0</v>
      </c>
      <c r="E14" s="2">
        <v>0</v>
      </c>
      <c r="F14" s="10" t="s">
        <v>18</v>
      </c>
      <c r="G14" s="10" t="s">
        <v>18</v>
      </c>
      <c r="H14" s="10" t="s">
        <v>18</v>
      </c>
      <c r="I14" s="10" t="s">
        <v>18</v>
      </c>
      <c r="J14" s="10" t="s">
        <v>18</v>
      </c>
      <c r="K14" s="10" t="s">
        <v>18</v>
      </c>
      <c r="L14" s="10" t="s">
        <v>18</v>
      </c>
      <c r="M14" s="10" t="s">
        <v>18</v>
      </c>
      <c r="N14" s="1">
        <f>B14</f>
        <v>442853</v>
      </c>
      <c r="O14" s="2">
        <f>C14</f>
        <v>836992.16999999993</v>
      </c>
    </row>
    <row r="15" spans="1:15" ht="15" customHeight="1" x14ac:dyDescent="0.25">
      <c r="A15" s="5" t="s">
        <v>30</v>
      </c>
      <c r="B15" s="1">
        <v>1310148</v>
      </c>
      <c r="C15" s="9">
        <f>B15*1.89</f>
        <v>2476179.7199999997</v>
      </c>
      <c r="D15" s="1">
        <v>0</v>
      </c>
      <c r="E15" s="2">
        <v>0</v>
      </c>
      <c r="F15" s="10" t="s">
        <v>18</v>
      </c>
      <c r="G15" s="10" t="s">
        <v>18</v>
      </c>
      <c r="H15" s="10" t="s">
        <v>18</v>
      </c>
      <c r="I15" s="10" t="s">
        <v>18</v>
      </c>
      <c r="J15" s="10" t="s">
        <v>18</v>
      </c>
      <c r="K15" s="10" t="s">
        <v>18</v>
      </c>
      <c r="L15" s="10" t="s">
        <v>18</v>
      </c>
      <c r="M15" s="10" t="s">
        <v>18</v>
      </c>
      <c r="N15" s="1">
        <f>B15</f>
        <v>1310148</v>
      </c>
      <c r="O15" s="2">
        <f>C15</f>
        <v>2476179.7199999997</v>
      </c>
    </row>
    <row r="16" spans="1:15" ht="15" customHeight="1" x14ac:dyDescent="0.25">
      <c r="A16" s="5" t="s">
        <v>31</v>
      </c>
      <c r="B16" s="11" t="s">
        <v>18</v>
      </c>
      <c r="C16" s="10" t="s">
        <v>18</v>
      </c>
      <c r="D16" s="1">
        <v>1273842</v>
      </c>
      <c r="E16" s="2">
        <v>2458515.06</v>
      </c>
      <c r="F16" s="10" t="s">
        <v>18</v>
      </c>
      <c r="G16" s="10" t="s">
        <v>18</v>
      </c>
      <c r="H16" s="10" t="s">
        <v>18</v>
      </c>
      <c r="I16" s="10" t="s">
        <v>18</v>
      </c>
      <c r="J16" s="10" t="s">
        <v>18</v>
      </c>
      <c r="K16" s="10" t="s">
        <v>18</v>
      </c>
      <c r="L16" s="10" t="s">
        <v>18</v>
      </c>
      <c r="M16" s="10" t="s">
        <v>18</v>
      </c>
      <c r="N16" s="1">
        <f>D16</f>
        <v>1273842</v>
      </c>
      <c r="O16" s="2">
        <f>E16</f>
        <v>2458515.06</v>
      </c>
    </row>
    <row r="17" spans="1:15" ht="15" customHeight="1" x14ac:dyDescent="0.25">
      <c r="A17" s="5" t="s">
        <v>32</v>
      </c>
      <c r="B17" s="8" t="s">
        <v>18</v>
      </c>
      <c r="C17" s="10" t="s">
        <v>18</v>
      </c>
      <c r="D17" s="1">
        <v>1633835</v>
      </c>
      <c r="E17" s="2">
        <v>3153301.55</v>
      </c>
      <c r="F17" s="10" t="s">
        <v>18</v>
      </c>
      <c r="G17" s="10" t="s">
        <v>18</v>
      </c>
      <c r="H17" s="10" t="s">
        <v>18</v>
      </c>
      <c r="I17" s="10" t="s">
        <v>18</v>
      </c>
      <c r="J17" s="10" t="s">
        <v>18</v>
      </c>
      <c r="K17" s="10" t="s">
        <v>18</v>
      </c>
      <c r="L17" s="10" t="s">
        <v>18</v>
      </c>
      <c r="M17" s="10" t="s">
        <v>18</v>
      </c>
      <c r="N17" s="1">
        <f>D17</f>
        <v>1633835</v>
      </c>
      <c r="O17" s="2">
        <f>E17</f>
        <v>3153301.55</v>
      </c>
    </row>
    <row r="18" spans="1:15" ht="15" customHeight="1" x14ac:dyDescent="0.25">
      <c r="A18" s="5" t="s">
        <v>33</v>
      </c>
      <c r="B18" s="8">
        <v>212882</v>
      </c>
      <c r="C18" s="10">
        <f>B18*1.93</f>
        <v>410862.26</v>
      </c>
      <c r="D18" s="1">
        <v>1530315</v>
      </c>
      <c r="E18" s="2">
        <f>D18*1.93</f>
        <v>2953507.9499999997</v>
      </c>
      <c r="F18" s="10" t="s">
        <v>18</v>
      </c>
      <c r="G18" s="10" t="s">
        <v>18</v>
      </c>
      <c r="H18" s="10" t="s">
        <v>18</v>
      </c>
      <c r="I18" s="10" t="s">
        <v>18</v>
      </c>
      <c r="J18" s="10" t="s">
        <v>18</v>
      </c>
      <c r="K18" s="10" t="s">
        <v>18</v>
      </c>
      <c r="L18" s="10" t="s">
        <v>18</v>
      </c>
      <c r="M18" s="10" t="s">
        <v>18</v>
      </c>
      <c r="N18" s="1">
        <f>B18+D18</f>
        <v>1743197</v>
      </c>
      <c r="O18" s="2">
        <v>3364370.21</v>
      </c>
    </row>
    <row r="19" spans="1:15" ht="15" customHeight="1" x14ac:dyDescent="0.25">
      <c r="A19" s="5" t="s">
        <v>34</v>
      </c>
      <c r="B19" s="13" t="s">
        <v>35</v>
      </c>
      <c r="C19" s="8" t="s">
        <v>18</v>
      </c>
      <c r="D19" s="1">
        <v>1256571</v>
      </c>
      <c r="E19" s="2">
        <v>2425182.0299999998</v>
      </c>
      <c r="F19" s="10" t="s">
        <v>18</v>
      </c>
      <c r="G19" s="10" t="s">
        <v>18</v>
      </c>
      <c r="H19" s="10" t="s">
        <v>18</v>
      </c>
      <c r="I19" s="10" t="s">
        <v>18</v>
      </c>
      <c r="J19" s="10" t="s">
        <v>18</v>
      </c>
      <c r="K19" s="10" t="s">
        <v>18</v>
      </c>
      <c r="L19" s="10" t="s">
        <v>18</v>
      </c>
      <c r="M19" s="10" t="s">
        <v>18</v>
      </c>
      <c r="N19" s="1">
        <f t="shared" ref="N19:O22" si="1">D19</f>
        <v>1256571</v>
      </c>
      <c r="O19" s="2">
        <f t="shared" si="1"/>
        <v>2425182.0299999998</v>
      </c>
    </row>
    <row r="20" spans="1:15" ht="15" customHeight="1" x14ac:dyDescent="0.25">
      <c r="A20" s="5" t="s">
        <v>36</v>
      </c>
      <c r="B20" s="13" t="s">
        <v>35</v>
      </c>
      <c r="C20" s="8" t="s">
        <v>18</v>
      </c>
      <c r="D20" s="1">
        <v>2286064</v>
      </c>
      <c r="E20" s="2">
        <v>6400979.1999999993</v>
      </c>
      <c r="F20" s="10" t="s">
        <v>18</v>
      </c>
      <c r="G20" s="10" t="s">
        <v>18</v>
      </c>
      <c r="H20" s="10" t="s">
        <v>18</v>
      </c>
      <c r="I20" s="10" t="s">
        <v>18</v>
      </c>
      <c r="J20" s="10" t="s">
        <v>18</v>
      </c>
      <c r="K20" s="10" t="s">
        <v>18</v>
      </c>
      <c r="L20" s="10" t="s">
        <v>18</v>
      </c>
      <c r="M20" s="10" t="s">
        <v>18</v>
      </c>
      <c r="N20" s="1">
        <f t="shared" si="1"/>
        <v>2286064</v>
      </c>
      <c r="O20" s="2">
        <f t="shared" si="1"/>
        <v>6400979.1999999993</v>
      </c>
    </row>
    <row r="21" spans="1:15" ht="15" customHeight="1" x14ac:dyDescent="0.25">
      <c r="A21" s="5" t="s">
        <v>37</v>
      </c>
      <c r="B21" s="13" t="s">
        <v>35</v>
      </c>
      <c r="C21" s="8" t="s">
        <v>18</v>
      </c>
      <c r="D21" s="12">
        <v>2628789</v>
      </c>
      <c r="E21" s="2">
        <v>8438412.6899999995</v>
      </c>
      <c r="F21" s="10" t="s">
        <v>18</v>
      </c>
      <c r="G21" s="10" t="s">
        <v>18</v>
      </c>
      <c r="H21" s="10" t="s">
        <v>18</v>
      </c>
      <c r="I21" s="10" t="s">
        <v>18</v>
      </c>
      <c r="J21" s="10" t="s">
        <v>18</v>
      </c>
      <c r="K21" s="10" t="s">
        <v>18</v>
      </c>
      <c r="L21" s="10" t="s">
        <v>18</v>
      </c>
      <c r="M21" s="10" t="s">
        <v>18</v>
      </c>
      <c r="N21" s="1">
        <f t="shared" si="1"/>
        <v>2628789</v>
      </c>
      <c r="O21" s="2">
        <f t="shared" si="1"/>
        <v>8438412.6899999995</v>
      </c>
    </row>
    <row r="22" spans="1:15" ht="15" customHeight="1" x14ac:dyDescent="0.25">
      <c r="A22" s="5" t="s">
        <v>38</v>
      </c>
      <c r="B22" s="13" t="s">
        <v>35</v>
      </c>
      <c r="C22" s="8" t="s">
        <v>18</v>
      </c>
      <c r="D22" s="12">
        <v>2776713</v>
      </c>
      <c r="E22" s="2">
        <v>7413823.71</v>
      </c>
      <c r="F22" s="10" t="s">
        <v>18</v>
      </c>
      <c r="G22" s="10" t="s">
        <v>18</v>
      </c>
      <c r="H22" s="10" t="s">
        <v>18</v>
      </c>
      <c r="I22" s="10" t="s">
        <v>18</v>
      </c>
      <c r="J22" s="10" t="s">
        <v>18</v>
      </c>
      <c r="K22" s="10" t="s">
        <v>18</v>
      </c>
      <c r="L22" s="10" t="s">
        <v>18</v>
      </c>
      <c r="M22" s="10" t="s">
        <v>18</v>
      </c>
      <c r="N22" s="1">
        <f t="shared" si="1"/>
        <v>2776713</v>
      </c>
      <c r="O22" s="2">
        <f t="shared" si="1"/>
        <v>7413823.71</v>
      </c>
    </row>
    <row r="23" spans="1:15" ht="15" customHeight="1" x14ac:dyDescent="0.25">
      <c r="A23" s="5" t="s">
        <v>39</v>
      </c>
      <c r="B23" s="7">
        <v>1390355</v>
      </c>
      <c r="C23" s="14">
        <f>B23*3</f>
        <v>4171065</v>
      </c>
      <c r="D23" s="12">
        <v>2305314</v>
      </c>
      <c r="E23" s="2">
        <f>3*D23</f>
        <v>6915942</v>
      </c>
      <c r="F23" s="10" t="s">
        <v>18</v>
      </c>
      <c r="G23" s="10" t="s">
        <v>18</v>
      </c>
      <c r="H23" s="10" t="s">
        <v>18</v>
      </c>
      <c r="I23" s="10" t="s">
        <v>18</v>
      </c>
      <c r="J23" s="10" t="s">
        <v>18</v>
      </c>
      <c r="K23" s="10" t="s">
        <v>18</v>
      </c>
      <c r="L23" s="10" t="s">
        <v>18</v>
      </c>
      <c r="M23" s="10" t="s">
        <v>18</v>
      </c>
      <c r="N23" s="1">
        <f>B23+D23</f>
        <v>3695669</v>
      </c>
      <c r="O23" s="2">
        <f>C23+E23</f>
        <v>11087007</v>
      </c>
    </row>
    <row r="24" spans="1:15" ht="15" customHeight="1" x14ac:dyDescent="0.25">
      <c r="A24" s="5" t="s">
        <v>40</v>
      </c>
      <c r="B24" s="13" t="s">
        <v>35</v>
      </c>
      <c r="C24" s="8" t="s">
        <v>18</v>
      </c>
      <c r="D24" s="15">
        <v>1871956</v>
      </c>
      <c r="E24" s="16">
        <v>7487824</v>
      </c>
      <c r="F24" s="10" t="s">
        <v>18</v>
      </c>
      <c r="G24" s="10" t="s">
        <v>18</v>
      </c>
      <c r="H24" s="10" t="s">
        <v>18</v>
      </c>
      <c r="I24" s="10" t="s">
        <v>18</v>
      </c>
      <c r="J24" s="10" t="s">
        <v>18</v>
      </c>
      <c r="K24" s="10" t="s">
        <v>18</v>
      </c>
      <c r="L24" s="10" t="s">
        <v>18</v>
      </c>
      <c r="M24" s="10" t="s">
        <v>18</v>
      </c>
      <c r="N24" s="1">
        <f t="shared" ref="N24:O27" si="2">D24</f>
        <v>1871956</v>
      </c>
      <c r="O24" s="2">
        <f t="shared" si="2"/>
        <v>7487824</v>
      </c>
    </row>
    <row r="25" spans="1:15" ht="15" customHeight="1" x14ac:dyDescent="0.25">
      <c r="A25" s="5" t="s">
        <v>41</v>
      </c>
      <c r="B25" s="13" t="s">
        <v>35</v>
      </c>
      <c r="C25" s="8" t="s">
        <v>18</v>
      </c>
      <c r="D25" s="15">
        <v>1298089</v>
      </c>
      <c r="E25" s="16">
        <v>6516406.7799999993</v>
      </c>
      <c r="F25" s="10" t="s">
        <v>18</v>
      </c>
      <c r="G25" s="10" t="s">
        <v>18</v>
      </c>
      <c r="H25" s="10" t="s">
        <v>18</v>
      </c>
      <c r="I25" s="10" t="s">
        <v>18</v>
      </c>
      <c r="J25" s="10" t="s">
        <v>18</v>
      </c>
      <c r="K25" s="10" t="s">
        <v>18</v>
      </c>
      <c r="L25" s="10" t="s">
        <v>18</v>
      </c>
      <c r="M25" s="10" t="s">
        <v>18</v>
      </c>
      <c r="N25" s="1">
        <f t="shared" si="2"/>
        <v>1298089</v>
      </c>
      <c r="O25" s="2">
        <f t="shared" si="2"/>
        <v>6516406.7799999993</v>
      </c>
    </row>
    <row r="26" spans="1:15" ht="15" customHeight="1" x14ac:dyDescent="0.25">
      <c r="A26" s="5" t="s">
        <v>42</v>
      </c>
      <c r="B26" s="13" t="s">
        <v>35</v>
      </c>
      <c r="C26" s="8" t="s">
        <v>18</v>
      </c>
      <c r="D26" s="15">
        <v>1234393</v>
      </c>
      <c r="E26" s="17">
        <v>6023837.8399999999</v>
      </c>
      <c r="F26" s="10" t="s">
        <v>18</v>
      </c>
      <c r="G26" s="10" t="s">
        <v>18</v>
      </c>
      <c r="H26" s="10" t="s">
        <v>18</v>
      </c>
      <c r="I26" s="10" t="s">
        <v>18</v>
      </c>
      <c r="J26" s="10" t="s">
        <v>18</v>
      </c>
      <c r="K26" s="10" t="s">
        <v>18</v>
      </c>
      <c r="L26" s="10" t="s">
        <v>18</v>
      </c>
      <c r="M26" s="10" t="s">
        <v>18</v>
      </c>
      <c r="N26" s="1">
        <f t="shared" si="2"/>
        <v>1234393</v>
      </c>
      <c r="O26" s="2">
        <f t="shared" si="2"/>
        <v>6023837.8399999999</v>
      </c>
    </row>
    <row r="27" spans="1:15" ht="15" customHeight="1" x14ac:dyDescent="0.25">
      <c r="A27" s="5" t="s">
        <v>43</v>
      </c>
      <c r="B27" s="13" t="s">
        <v>35</v>
      </c>
      <c r="C27" s="8" t="s">
        <v>18</v>
      </c>
      <c r="D27" s="12">
        <v>1234393</v>
      </c>
      <c r="E27" s="14">
        <v>6431187.5300000003</v>
      </c>
      <c r="F27" s="10" t="s">
        <v>18</v>
      </c>
      <c r="G27" s="10" t="s">
        <v>18</v>
      </c>
      <c r="H27" s="10" t="s">
        <v>18</v>
      </c>
      <c r="I27" s="10" t="s">
        <v>18</v>
      </c>
      <c r="J27" s="10" t="s">
        <v>18</v>
      </c>
      <c r="K27" s="10" t="s">
        <v>18</v>
      </c>
      <c r="L27" s="10" t="s">
        <v>18</v>
      </c>
      <c r="M27" s="10" t="s">
        <v>18</v>
      </c>
      <c r="N27" s="1">
        <f t="shared" si="2"/>
        <v>1234393</v>
      </c>
      <c r="O27" s="2">
        <f t="shared" si="2"/>
        <v>6431187.5300000003</v>
      </c>
    </row>
    <row r="28" spans="1:15" ht="15" customHeight="1" x14ac:dyDescent="0.25">
      <c r="A28" s="5" t="s">
        <v>44</v>
      </c>
      <c r="B28" s="13" t="s">
        <v>35</v>
      </c>
      <c r="C28" s="13" t="s">
        <v>35</v>
      </c>
      <c r="D28" s="13" t="s">
        <v>35</v>
      </c>
      <c r="E28" s="13" t="s">
        <v>35</v>
      </c>
      <c r="F28" s="12">
        <v>1032770</v>
      </c>
      <c r="G28" s="9">
        <v>5587285.7000000002</v>
      </c>
      <c r="H28" s="10" t="s">
        <v>18</v>
      </c>
      <c r="I28" s="10" t="s">
        <v>18</v>
      </c>
      <c r="J28" s="10" t="s">
        <v>18</v>
      </c>
      <c r="K28" s="10" t="s">
        <v>18</v>
      </c>
      <c r="L28" s="10" t="s">
        <v>18</v>
      </c>
      <c r="M28" s="10" t="s">
        <v>18</v>
      </c>
      <c r="N28" s="1">
        <f>F28</f>
        <v>1032770</v>
      </c>
      <c r="O28" s="2">
        <f>G28</f>
        <v>5587285.7000000002</v>
      </c>
    </row>
    <row r="29" spans="1:15" ht="15" customHeight="1" x14ac:dyDescent="0.25">
      <c r="A29" s="5" t="s">
        <v>45</v>
      </c>
      <c r="B29" s="13" t="s">
        <v>35</v>
      </c>
      <c r="C29" s="13" t="s">
        <v>35</v>
      </c>
      <c r="D29" s="13">
        <v>76340</v>
      </c>
      <c r="E29" s="18">
        <f>D29*5.5</f>
        <v>419870</v>
      </c>
      <c r="F29" s="12">
        <v>1094746</v>
      </c>
      <c r="G29" s="9">
        <f>F29*5.5</f>
        <v>6021103</v>
      </c>
      <c r="H29" s="10" t="s">
        <v>18</v>
      </c>
      <c r="I29" s="10" t="s">
        <v>18</v>
      </c>
      <c r="J29" s="10" t="s">
        <v>18</v>
      </c>
      <c r="K29" s="10" t="s">
        <v>18</v>
      </c>
      <c r="L29" s="10" t="s">
        <v>18</v>
      </c>
      <c r="M29" s="10" t="s">
        <v>18</v>
      </c>
      <c r="N29" s="1">
        <f>D29+F29</f>
        <v>1171086</v>
      </c>
      <c r="O29" s="2">
        <f>E29+G29</f>
        <v>6440973</v>
      </c>
    </row>
    <row r="30" spans="1:15" ht="15" customHeight="1" x14ac:dyDescent="0.25">
      <c r="A30" s="5" t="s">
        <v>46</v>
      </c>
      <c r="B30" s="13" t="s">
        <v>35</v>
      </c>
      <c r="C30" s="13" t="s">
        <v>35</v>
      </c>
      <c r="D30" s="13" t="s">
        <v>35</v>
      </c>
      <c r="E30" s="13" t="s">
        <v>35</v>
      </c>
      <c r="F30" s="12">
        <v>1680250</v>
      </c>
      <c r="G30" s="9">
        <v>10115105</v>
      </c>
      <c r="H30" s="10" t="s">
        <v>18</v>
      </c>
      <c r="I30" s="10" t="s">
        <v>18</v>
      </c>
      <c r="J30" s="10" t="s">
        <v>18</v>
      </c>
      <c r="K30" s="10" t="s">
        <v>18</v>
      </c>
      <c r="L30" s="10" t="s">
        <v>18</v>
      </c>
      <c r="M30" s="10" t="s">
        <v>18</v>
      </c>
      <c r="N30" s="1">
        <f t="shared" ref="N30:N39" si="3">F30</f>
        <v>1680250</v>
      </c>
      <c r="O30" s="2">
        <f t="shared" ref="O30:O39" si="4">G30</f>
        <v>10115105</v>
      </c>
    </row>
    <row r="31" spans="1:15" ht="15" customHeight="1" x14ac:dyDescent="0.25">
      <c r="A31" s="5" t="s">
        <v>47</v>
      </c>
      <c r="B31" s="13" t="s">
        <v>35</v>
      </c>
      <c r="C31" s="13" t="s">
        <v>35</v>
      </c>
      <c r="D31" s="13" t="s">
        <v>35</v>
      </c>
      <c r="E31" s="13" t="s">
        <v>35</v>
      </c>
      <c r="F31" s="12">
        <v>1032769</v>
      </c>
      <c r="G31" s="9">
        <f>F31*7.5</f>
        <v>7745767.5</v>
      </c>
      <c r="H31" s="10" t="s">
        <v>18</v>
      </c>
      <c r="I31" s="10" t="s">
        <v>18</v>
      </c>
      <c r="J31" s="10" t="s">
        <v>18</v>
      </c>
      <c r="K31" s="10" t="s">
        <v>18</v>
      </c>
      <c r="L31" s="10" t="s">
        <v>18</v>
      </c>
      <c r="M31" s="10" t="s">
        <v>18</v>
      </c>
      <c r="N31" s="1">
        <f t="shared" si="3"/>
        <v>1032769</v>
      </c>
      <c r="O31" s="2">
        <f t="shared" si="4"/>
        <v>7745767.5</v>
      </c>
    </row>
    <row r="32" spans="1:15" ht="15" customHeight="1" x14ac:dyDescent="0.25">
      <c r="A32" s="5" t="s">
        <v>48</v>
      </c>
      <c r="B32" s="13" t="s">
        <v>35</v>
      </c>
      <c r="C32" s="13" t="s">
        <v>35</v>
      </c>
      <c r="D32" s="13" t="s">
        <v>35</v>
      </c>
      <c r="E32" s="13" t="s">
        <v>35</v>
      </c>
      <c r="F32" s="12">
        <v>998481</v>
      </c>
      <c r="G32" s="9">
        <f>F32*5.25</f>
        <v>5242025.25</v>
      </c>
      <c r="H32" s="10" t="s">
        <v>18</v>
      </c>
      <c r="I32" s="10" t="s">
        <v>18</v>
      </c>
      <c r="J32" s="10" t="s">
        <v>18</v>
      </c>
      <c r="K32" s="10" t="s">
        <v>18</v>
      </c>
      <c r="L32" s="10" t="s">
        <v>18</v>
      </c>
      <c r="M32" s="10" t="s">
        <v>18</v>
      </c>
      <c r="N32" s="1">
        <f t="shared" si="3"/>
        <v>998481</v>
      </c>
      <c r="O32" s="2">
        <f t="shared" si="4"/>
        <v>5242025.25</v>
      </c>
    </row>
    <row r="33" spans="1:15" ht="15" customHeight="1" x14ac:dyDescent="0.25">
      <c r="A33" s="5" t="s">
        <v>49</v>
      </c>
      <c r="B33" s="13" t="s">
        <v>35</v>
      </c>
      <c r="C33" s="13" t="s">
        <v>35</v>
      </c>
      <c r="D33" s="13" t="s">
        <v>35</v>
      </c>
      <c r="E33" s="13" t="s">
        <v>35</v>
      </c>
      <c r="F33" s="12">
        <v>1120929</v>
      </c>
      <c r="G33" s="9">
        <f>F33*4.53</f>
        <v>5077808.37</v>
      </c>
      <c r="H33" s="10" t="s">
        <v>18</v>
      </c>
      <c r="I33" s="10" t="s">
        <v>18</v>
      </c>
      <c r="J33" s="10" t="s">
        <v>18</v>
      </c>
      <c r="K33" s="10" t="s">
        <v>18</v>
      </c>
      <c r="L33" s="10" t="s">
        <v>18</v>
      </c>
      <c r="M33" s="10" t="s">
        <v>18</v>
      </c>
      <c r="N33" s="1">
        <f t="shared" si="3"/>
        <v>1120929</v>
      </c>
      <c r="O33" s="2">
        <f t="shared" si="4"/>
        <v>5077808.37</v>
      </c>
    </row>
    <row r="34" spans="1:15" ht="15" customHeight="1" x14ac:dyDescent="0.25">
      <c r="A34" s="5" t="s">
        <v>50</v>
      </c>
      <c r="B34" s="13" t="s">
        <v>35</v>
      </c>
      <c r="C34" s="13" t="s">
        <v>35</v>
      </c>
      <c r="D34" s="13" t="s">
        <v>35</v>
      </c>
      <c r="E34" s="13" t="s">
        <v>35</v>
      </c>
      <c r="F34" s="12">
        <v>998481</v>
      </c>
      <c r="G34" s="9">
        <f>F34*4.54</f>
        <v>4533103.74</v>
      </c>
      <c r="H34" s="10" t="s">
        <v>18</v>
      </c>
      <c r="I34" s="10" t="s">
        <v>18</v>
      </c>
      <c r="J34" s="10" t="s">
        <v>18</v>
      </c>
      <c r="K34" s="10" t="s">
        <v>18</v>
      </c>
      <c r="L34" s="10" t="s">
        <v>18</v>
      </c>
      <c r="M34" s="10" t="s">
        <v>18</v>
      </c>
      <c r="N34" s="1">
        <f t="shared" si="3"/>
        <v>998481</v>
      </c>
      <c r="O34" s="2">
        <f t="shared" si="4"/>
        <v>4533103.74</v>
      </c>
    </row>
    <row r="35" spans="1:15" ht="15" customHeight="1" x14ac:dyDescent="0.25">
      <c r="A35" s="5" t="s">
        <v>51</v>
      </c>
      <c r="B35" s="13" t="s">
        <v>35</v>
      </c>
      <c r="C35" s="13" t="s">
        <v>35</v>
      </c>
      <c r="D35" s="13" t="s">
        <v>35</v>
      </c>
      <c r="E35" s="13" t="s">
        <v>35</v>
      </c>
      <c r="F35" s="12">
        <v>998481</v>
      </c>
      <c r="G35" s="9">
        <f>F35*3.55</f>
        <v>3544607.55</v>
      </c>
      <c r="H35" s="10" t="s">
        <v>18</v>
      </c>
      <c r="I35" s="10" t="s">
        <v>18</v>
      </c>
      <c r="J35" s="10" t="s">
        <v>18</v>
      </c>
      <c r="K35" s="10" t="s">
        <v>18</v>
      </c>
      <c r="L35" s="10" t="s">
        <v>18</v>
      </c>
      <c r="M35" s="10" t="s">
        <v>18</v>
      </c>
      <c r="N35" s="1">
        <f t="shared" si="3"/>
        <v>998481</v>
      </c>
      <c r="O35" s="2">
        <f t="shared" si="4"/>
        <v>3544607.55</v>
      </c>
    </row>
    <row r="36" spans="1:15" ht="15" customHeight="1" x14ac:dyDescent="0.25">
      <c r="A36" s="5" t="s">
        <v>52</v>
      </c>
      <c r="B36" s="13" t="s">
        <v>35</v>
      </c>
      <c r="C36" s="13" t="s">
        <v>35</v>
      </c>
      <c r="D36" s="13" t="s">
        <v>35</v>
      </c>
      <c r="E36" s="13" t="s">
        <v>35</v>
      </c>
      <c r="F36" s="12">
        <v>965050</v>
      </c>
      <c r="G36" s="9">
        <f>F36*3</f>
        <v>2895150</v>
      </c>
      <c r="H36" s="10" t="s">
        <v>18</v>
      </c>
      <c r="I36" s="10" t="s">
        <v>18</v>
      </c>
      <c r="J36" s="10" t="s">
        <v>18</v>
      </c>
      <c r="K36" s="10" t="s">
        <v>18</v>
      </c>
      <c r="L36" s="10" t="s">
        <v>18</v>
      </c>
      <c r="M36" s="10" t="s">
        <v>18</v>
      </c>
      <c r="N36" s="1">
        <f t="shared" si="3"/>
        <v>965050</v>
      </c>
      <c r="O36" s="2">
        <f t="shared" si="4"/>
        <v>2895150</v>
      </c>
    </row>
    <row r="37" spans="1:15" ht="15" customHeight="1" x14ac:dyDescent="0.25">
      <c r="A37" s="5" t="s">
        <v>53</v>
      </c>
      <c r="B37" s="13" t="s">
        <v>35</v>
      </c>
      <c r="C37" s="13" t="s">
        <v>35</v>
      </c>
      <c r="D37" s="13" t="s">
        <v>35</v>
      </c>
      <c r="E37" s="13" t="s">
        <v>35</v>
      </c>
      <c r="F37" s="12">
        <v>1079032</v>
      </c>
      <c r="G37" s="9">
        <f>F37*2.53</f>
        <v>2729950.96</v>
      </c>
      <c r="H37" s="10" t="s">
        <v>18</v>
      </c>
      <c r="I37" s="10" t="s">
        <v>18</v>
      </c>
      <c r="J37" s="10" t="s">
        <v>18</v>
      </c>
      <c r="K37" s="10" t="s">
        <v>18</v>
      </c>
      <c r="L37" s="10" t="s">
        <v>18</v>
      </c>
      <c r="M37" s="10" t="s">
        <v>18</v>
      </c>
      <c r="N37" s="1">
        <f t="shared" si="3"/>
        <v>1079032</v>
      </c>
      <c r="O37" s="2">
        <f t="shared" si="4"/>
        <v>2729950.96</v>
      </c>
    </row>
    <row r="38" spans="1:15" ht="15" customHeight="1" x14ac:dyDescent="0.25">
      <c r="A38" s="5" t="s">
        <v>54</v>
      </c>
      <c r="B38" s="13" t="s">
        <v>35</v>
      </c>
      <c r="C38" s="13" t="s">
        <v>35</v>
      </c>
      <c r="D38" s="13" t="s">
        <v>35</v>
      </c>
      <c r="E38" s="13" t="s">
        <v>35</v>
      </c>
      <c r="F38" s="12">
        <v>965051</v>
      </c>
      <c r="G38" s="9">
        <f>F38*4.35</f>
        <v>4197971.8499999996</v>
      </c>
      <c r="H38" s="10" t="s">
        <v>18</v>
      </c>
      <c r="I38" s="10" t="s">
        <v>18</v>
      </c>
      <c r="J38" s="10" t="s">
        <v>18</v>
      </c>
      <c r="K38" s="10" t="s">
        <v>18</v>
      </c>
      <c r="L38" s="10" t="s">
        <v>18</v>
      </c>
      <c r="M38" s="10" t="s">
        <v>18</v>
      </c>
      <c r="N38" s="1">
        <f t="shared" si="3"/>
        <v>965051</v>
      </c>
      <c r="O38" s="2">
        <f t="shared" si="4"/>
        <v>4197971.8499999996</v>
      </c>
    </row>
    <row r="39" spans="1:15" ht="15" customHeight="1" x14ac:dyDescent="0.25">
      <c r="A39" s="5" t="s">
        <v>55</v>
      </c>
      <c r="B39" s="13" t="s">
        <v>35</v>
      </c>
      <c r="C39" s="13" t="s">
        <v>35</v>
      </c>
      <c r="D39" s="13" t="s">
        <v>35</v>
      </c>
      <c r="E39" s="13" t="s">
        <v>35</v>
      </c>
      <c r="F39" s="12">
        <v>965051</v>
      </c>
      <c r="G39" s="9">
        <f>+F39*3.8</f>
        <v>3667193.8</v>
      </c>
      <c r="H39" s="10" t="s">
        <v>18</v>
      </c>
      <c r="I39" s="10" t="s">
        <v>18</v>
      </c>
      <c r="J39" s="10" t="s">
        <v>18</v>
      </c>
      <c r="K39" s="10" t="s">
        <v>18</v>
      </c>
      <c r="L39" s="10" t="s">
        <v>18</v>
      </c>
      <c r="M39" s="10" t="s">
        <v>18</v>
      </c>
      <c r="N39" s="1">
        <f t="shared" si="3"/>
        <v>965051</v>
      </c>
      <c r="O39" s="2">
        <f t="shared" si="4"/>
        <v>3667193.8</v>
      </c>
    </row>
    <row r="40" spans="1:15" ht="15" customHeight="1" x14ac:dyDescent="0.25">
      <c r="A40" s="5" t="s">
        <v>56</v>
      </c>
      <c r="B40" s="13" t="s">
        <v>35</v>
      </c>
      <c r="C40" s="13" t="s">
        <v>35</v>
      </c>
      <c r="D40" s="13" t="s">
        <v>35</v>
      </c>
      <c r="E40" s="13" t="s">
        <v>35</v>
      </c>
      <c r="F40" s="20" t="s">
        <v>35</v>
      </c>
      <c r="G40" s="20" t="s">
        <v>35</v>
      </c>
      <c r="H40" s="8">
        <v>932454</v>
      </c>
      <c r="I40" s="9">
        <f>+H40*3.79</f>
        <v>3534000.66</v>
      </c>
      <c r="J40" s="10" t="s">
        <v>18</v>
      </c>
      <c r="K40" s="10" t="s">
        <v>18</v>
      </c>
      <c r="L40" s="10" t="s">
        <v>18</v>
      </c>
      <c r="M40" s="10" t="s">
        <v>18</v>
      </c>
      <c r="N40" s="1">
        <f>H40</f>
        <v>932454</v>
      </c>
      <c r="O40" s="2">
        <f>I40</f>
        <v>3534000.66</v>
      </c>
    </row>
    <row r="41" spans="1:15" ht="15" customHeight="1" x14ac:dyDescent="0.25">
      <c r="A41" s="5" t="s">
        <v>57</v>
      </c>
      <c r="B41" s="13" t="s">
        <v>35</v>
      </c>
      <c r="C41" s="13" t="s">
        <v>35</v>
      </c>
      <c r="D41" s="13" t="s">
        <v>35</v>
      </c>
      <c r="E41" s="13" t="s">
        <v>35</v>
      </c>
      <c r="F41" s="20">
        <v>19869</v>
      </c>
      <c r="G41" s="18">
        <f>+F41*4.02</f>
        <v>79873.37999999999</v>
      </c>
      <c r="H41" s="8">
        <v>984297</v>
      </c>
      <c r="I41" s="9">
        <f>+H41*4.02</f>
        <v>3956873.9399999995</v>
      </c>
      <c r="J41" s="10" t="s">
        <v>18</v>
      </c>
      <c r="K41" s="10" t="s">
        <v>18</v>
      </c>
      <c r="L41" s="10" t="s">
        <v>18</v>
      </c>
      <c r="M41" s="10" t="s">
        <v>18</v>
      </c>
      <c r="N41" s="1">
        <f>H41+F41</f>
        <v>1004166</v>
      </c>
      <c r="O41" s="2">
        <f>I41+G41</f>
        <v>4036747.3199999994</v>
      </c>
    </row>
    <row r="42" spans="1:15" ht="15" customHeight="1" x14ac:dyDescent="0.25">
      <c r="A42" s="5" t="s">
        <v>58</v>
      </c>
      <c r="B42" s="13" t="s">
        <v>35</v>
      </c>
      <c r="C42" s="13" t="s">
        <v>35</v>
      </c>
      <c r="D42" s="13" t="s">
        <v>35</v>
      </c>
      <c r="E42" s="13" t="s">
        <v>35</v>
      </c>
      <c r="F42" s="13" t="s">
        <v>35</v>
      </c>
      <c r="G42" s="13" t="s">
        <v>35</v>
      </c>
      <c r="H42" s="8">
        <v>932455</v>
      </c>
      <c r="I42" s="9">
        <f>H42*4.5</f>
        <v>4196047.5</v>
      </c>
      <c r="J42" s="10" t="s">
        <v>18</v>
      </c>
      <c r="K42" s="10" t="s">
        <v>18</v>
      </c>
      <c r="L42" s="10" t="s">
        <v>18</v>
      </c>
      <c r="M42" s="10" t="s">
        <v>18</v>
      </c>
      <c r="N42" s="1">
        <f t="shared" ref="N42:N51" si="5">H42</f>
        <v>932455</v>
      </c>
      <c r="O42" s="2">
        <f t="shared" ref="O42:O51" si="6">I42</f>
        <v>4196047.5</v>
      </c>
    </row>
    <row r="43" spans="1:15" ht="15" customHeight="1" x14ac:dyDescent="0.25">
      <c r="A43" s="5" t="s">
        <v>59</v>
      </c>
      <c r="B43" s="13" t="s">
        <v>35</v>
      </c>
      <c r="C43" s="13" t="s">
        <v>35</v>
      </c>
      <c r="D43" s="13" t="s">
        <v>35</v>
      </c>
      <c r="E43" s="13" t="s">
        <v>35</v>
      </c>
      <c r="F43" s="13" t="s">
        <v>35</v>
      </c>
      <c r="G43" s="13" t="s">
        <v>35</v>
      </c>
      <c r="H43" s="8">
        <v>932455</v>
      </c>
      <c r="I43" s="9">
        <f>H43*5.35</f>
        <v>4988634.25</v>
      </c>
      <c r="J43" s="10" t="s">
        <v>18</v>
      </c>
      <c r="K43" s="10" t="s">
        <v>18</v>
      </c>
      <c r="L43" s="10" t="s">
        <v>18</v>
      </c>
      <c r="M43" s="10" t="s">
        <v>18</v>
      </c>
      <c r="N43" s="1">
        <f t="shared" si="5"/>
        <v>932455</v>
      </c>
      <c r="O43" s="2">
        <f t="shared" si="6"/>
        <v>4988634.25</v>
      </c>
    </row>
    <row r="44" spans="1:15" ht="15" customHeight="1" x14ac:dyDescent="0.25">
      <c r="A44" s="5" t="s">
        <v>60</v>
      </c>
      <c r="B44" s="13" t="s">
        <v>35</v>
      </c>
      <c r="C44" s="13" t="s">
        <v>35</v>
      </c>
      <c r="D44" s="13" t="s">
        <v>35</v>
      </c>
      <c r="E44" s="13" t="s">
        <v>35</v>
      </c>
      <c r="F44" s="13" t="s">
        <v>35</v>
      </c>
      <c r="G44" s="13" t="s">
        <v>35</v>
      </c>
      <c r="H44" s="8">
        <v>900675</v>
      </c>
      <c r="I44" s="9">
        <f>H44*5.27</f>
        <v>4746557.25</v>
      </c>
      <c r="J44" s="10" t="s">
        <v>18</v>
      </c>
      <c r="K44" s="10" t="s">
        <v>18</v>
      </c>
      <c r="L44" s="10" t="s">
        <v>18</v>
      </c>
      <c r="M44" s="10" t="s">
        <v>18</v>
      </c>
      <c r="N44" s="1">
        <f t="shared" si="5"/>
        <v>900675</v>
      </c>
      <c r="O44" s="2">
        <f t="shared" si="6"/>
        <v>4746557.25</v>
      </c>
    </row>
    <row r="45" spans="1:15" ht="15" customHeight="1" x14ac:dyDescent="0.25">
      <c r="A45" s="5" t="s">
        <v>61</v>
      </c>
      <c r="B45" s="13" t="s">
        <v>35</v>
      </c>
      <c r="C45" s="13" t="s">
        <v>35</v>
      </c>
      <c r="D45" s="13" t="s">
        <v>35</v>
      </c>
      <c r="E45" s="13" t="s">
        <v>35</v>
      </c>
      <c r="F45" s="13" t="s">
        <v>35</v>
      </c>
      <c r="G45" s="13" t="s">
        <v>35</v>
      </c>
      <c r="H45" s="8">
        <v>948530</v>
      </c>
      <c r="I45" s="9">
        <f>H45*5.62</f>
        <v>5330738.6000000006</v>
      </c>
      <c r="J45" s="10" t="s">
        <v>18</v>
      </c>
      <c r="K45" s="10" t="s">
        <v>18</v>
      </c>
      <c r="L45" s="10" t="s">
        <v>18</v>
      </c>
      <c r="M45" s="10" t="s">
        <v>18</v>
      </c>
      <c r="N45" s="1">
        <f t="shared" si="5"/>
        <v>948530</v>
      </c>
      <c r="O45" s="2">
        <f t="shared" si="6"/>
        <v>5330738.6000000006</v>
      </c>
    </row>
    <row r="46" spans="1:15" ht="15" customHeight="1" x14ac:dyDescent="0.25">
      <c r="A46" s="5" t="s">
        <v>62</v>
      </c>
      <c r="B46" s="13" t="s">
        <v>35</v>
      </c>
      <c r="C46" s="13" t="s">
        <v>35</v>
      </c>
      <c r="D46" s="13" t="s">
        <v>35</v>
      </c>
      <c r="E46" s="13" t="s">
        <v>35</v>
      </c>
      <c r="F46" s="13" t="s">
        <v>35</v>
      </c>
      <c r="G46" s="13" t="s">
        <v>35</v>
      </c>
      <c r="H46" s="8">
        <v>900675</v>
      </c>
      <c r="I46" s="9">
        <v>4683510</v>
      </c>
      <c r="J46" s="10" t="s">
        <v>18</v>
      </c>
      <c r="K46" s="10" t="s">
        <v>18</v>
      </c>
      <c r="L46" s="10" t="s">
        <v>18</v>
      </c>
      <c r="M46" s="10" t="s">
        <v>18</v>
      </c>
      <c r="N46" s="1">
        <f t="shared" si="5"/>
        <v>900675</v>
      </c>
      <c r="O46" s="2">
        <f t="shared" si="6"/>
        <v>4683510</v>
      </c>
    </row>
    <row r="47" spans="1:15" ht="15" customHeight="1" x14ac:dyDescent="0.25">
      <c r="A47" s="5" t="s">
        <v>63</v>
      </c>
      <c r="B47" s="13" t="s">
        <v>35</v>
      </c>
      <c r="C47" s="13" t="s">
        <v>35</v>
      </c>
      <c r="D47" s="13" t="s">
        <v>35</v>
      </c>
      <c r="E47" s="13" t="s">
        <v>35</v>
      </c>
      <c r="F47" s="13" t="s">
        <v>35</v>
      </c>
      <c r="G47" s="13" t="s">
        <v>35</v>
      </c>
      <c r="H47" s="8">
        <v>900675</v>
      </c>
      <c r="I47" s="9">
        <f>H47*5.61</f>
        <v>5052786.75</v>
      </c>
      <c r="J47" s="10" t="s">
        <v>18</v>
      </c>
      <c r="K47" s="10" t="s">
        <v>18</v>
      </c>
      <c r="L47" s="10" t="s">
        <v>18</v>
      </c>
      <c r="M47" s="10" t="s">
        <v>18</v>
      </c>
      <c r="N47" s="1">
        <f t="shared" si="5"/>
        <v>900675</v>
      </c>
      <c r="O47" s="2">
        <f t="shared" si="6"/>
        <v>5052786.75</v>
      </c>
    </row>
    <row r="48" spans="1:15" ht="15" customHeight="1" x14ac:dyDescent="0.25">
      <c r="A48" s="5" t="s">
        <v>64</v>
      </c>
      <c r="B48" s="13" t="s">
        <v>35</v>
      </c>
      <c r="C48" s="13" t="s">
        <v>35</v>
      </c>
      <c r="D48" s="13" t="s">
        <v>35</v>
      </c>
      <c r="E48" s="13" t="s">
        <v>35</v>
      </c>
      <c r="F48" s="13" t="s">
        <v>35</v>
      </c>
      <c r="G48" s="13" t="s">
        <v>35</v>
      </c>
      <c r="H48" s="8">
        <v>869689</v>
      </c>
      <c r="I48" s="9">
        <f>H48*5.65</f>
        <v>4913742.8500000006</v>
      </c>
      <c r="J48" s="10" t="s">
        <v>18</v>
      </c>
      <c r="K48" s="10" t="s">
        <v>18</v>
      </c>
      <c r="L48" s="10" t="s">
        <v>18</v>
      </c>
      <c r="M48" s="10" t="s">
        <v>18</v>
      </c>
      <c r="N48" s="1">
        <f t="shared" si="5"/>
        <v>869689</v>
      </c>
      <c r="O48" s="2">
        <f t="shared" si="6"/>
        <v>4913742.8500000006</v>
      </c>
    </row>
    <row r="49" spans="1:15" ht="15" customHeight="1" x14ac:dyDescent="0.25">
      <c r="A49" s="5" t="s">
        <v>65</v>
      </c>
      <c r="B49" s="13" t="s">
        <v>35</v>
      </c>
      <c r="C49" s="13" t="s">
        <v>35</v>
      </c>
      <c r="D49" s="13" t="s">
        <v>35</v>
      </c>
      <c r="E49" s="13" t="s">
        <v>35</v>
      </c>
      <c r="F49" s="13" t="s">
        <v>35</v>
      </c>
      <c r="G49" s="13" t="s">
        <v>35</v>
      </c>
      <c r="H49" s="8">
        <v>916536</v>
      </c>
      <c r="I49" s="9">
        <f>H49*5.75</f>
        <v>5270082</v>
      </c>
      <c r="J49" s="10" t="s">
        <v>18</v>
      </c>
      <c r="K49" s="10" t="s">
        <v>18</v>
      </c>
      <c r="L49" s="10" t="s">
        <v>18</v>
      </c>
      <c r="M49" s="10" t="s">
        <v>18</v>
      </c>
      <c r="N49" s="1">
        <f t="shared" si="5"/>
        <v>916536</v>
      </c>
      <c r="O49" s="2">
        <f t="shared" si="6"/>
        <v>5270082</v>
      </c>
    </row>
    <row r="50" spans="1:15" ht="15" customHeight="1" x14ac:dyDescent="0.25">
      <c r="A50" s="5" t="s">
        <v>66</v>
      </c>
      <c r="B50" s="13" t="s">
        <v>35</v>
      </c>
      <c r="C50" s="13" t="s">
        <v>35</v>
      </c>
      <c r="D50" s="13" t="s">
        <v>35</v>
      </c>
      <c r="E50" s="13" t="s">
        <v>35</v>
      </c>
      <c r="F50" s="13" t="s">
        <v>35</v>
      </c>
      <c r="G50" s="13" t="s">
        <v>35</v>
      </c>
      <c r="H50" s="8">
        <v>869689</v>
      </c>
      <c r="I50" s="9">
        <f>H50*6.82</f>
        <v>5931278.9800000004</v>
      </c>
      <c r="J50" s="10" t="s">
        <v>18</v>
      </c>
      <c r="K50" s="10" t="s">
        <v>18</v>
      </c>
      <c r="L50" s="10" t="s">
        <v>18</v>
      </c>
      <c r="M50" s="10" t="s">
        <v>18</v>
      </c>
      <c r="N50" s="8">
        <f t="shared" si="5"/>
        <v>869689</v>
      </c>
      <c r="O50" s="2">
        <f t="shared" si="6"/>
        <v>5931278.9800000004</v>
      </c>
    </row>
    <row r="51" spans="1:15" ht="15" customHeight="1" x14ac:dyDescent="0.25">
      <c r="A51" s="5" t="s">
        <v>67</v>
      </c>
      <c r="B51" s="13" t="s">
        <v>35</v>
      </c>
      <c r="C51" s="13" t="s">
        <v>35</v>
      </c>
      <c r="D51" s="13" t="s">
        <v>35</v>
      </c>
      <c r="E51" s="13" t="s">
        <v>35</v>
      </c>
      <c r="F51" s="13" t="s">
        <v>35</v>
      </c>
      <c r="G51" s="13" t="s">
        <v>35</v>
      </c>
      <c r="H51" s="8">
        <v>869690</v>
      </c>
      <c r="I51" s="9">
        <f>H51*7.41</f>
        <v>6444402.9000000004</v>
      </c>
      <c r="J51" s="10" t="s">
        <v>18</v>
      </c>
      <c r="K51" s="10" t="s">
        <v>18</v>
      </c>
      <c r="L51" s="10" t="s">
        <v>18</v>
      </c>
      <c r="M51" s="10" t="s">
        <v>18</v>
      </c>
      <c r="N51" s="8">
        <f t="shared" si="5"/>
        <v>869690</v>
      </c>
      <c r="O51" s="2">
        <f t="shared" si="6"/>
        <v>6444402.9000000004</v>
      </c>
    </row>
    <row r="52" spans="1:15" ht="15" customHeight="1" x14ac:dyDescent="0.25">
      <c r="A52" s="5" t="s">
        <v>68</v>
      </c>
      <c r="B52" s="13" t="s">
        <v>35</v>
      </c>
      <c r="C52" s="13" t="s">
        <v>35</v>
      </c>
      <c r="D52" s="13" t="s">
        <v>35</v>
      </c>
      <c r="E52" s="13" t="s">
        <v>35</v>
      </c>
      <c r="F52" s="13" t="s">
        <v>35</v>
      </c>
      <c r="G52" s="13" t="s">
        <v>35</v>
      </c>
      <c r="H52" s="13" t="s">
        <v>35</v>
      </c>
      <c r="I52" s="13" t="s">
        <v>35</v>
      </c>
      <c r="J52" s="1">
        <v>980290</v>
      </c>
      <c r="K52" s="9">
        <f>J52*7.6</f>
        <v>7450204</v>
      </c>
      <c r="L52" s="10" t="s">
        <v>18</v>
      </c>
      <c r="M52" s="10" t="s">
        <v>18</v>
      </c>
      <c r="N52" s="8">
        <v>980290</v>
      </c>
      <c r="O52" s="2">
        <f t="shared" ref="O52:O56" si="7">K52</f>
        <v>7450204</v>
      </c>
    </row>
    <row r="53" spans="1:15" ht="15" customHeight="1" x14ac:dyDescent="0.25">
      <c r="A53" s="5" t="s">
        <v>69</v>
      </c>
      <c r="B53" s="13" t="s">
        <v>35</v>
      </c>
      <c r="C53" s="13" t="s">
        <v>35</v>
      </c>
      <c r="D53" s="13" t="s">
        <v>35</v>
      </c>
      <c r="E53" s="13" t="s">
        <v>35</v>
      </c>
      <c r="F53" s="13" t="s">
        <v>35</v>
      </c>
      <c r="G53" s="13" t="s">
        <v>35</v>
      </c>
      <c r="H53" s="13" t="s">
        <v>35</v>
      </c>
      <c r="I53" s="13" t="s">
        <v>35</v>
      </c>
      <c r="J53" s="1">
        <v>1032640</v>
      </c>
      <c r="K53" s="9">
        <f>J53*7.97</f>
        <v>8230140.7999999998</v>
      </c>
      <c r="L53" s="10" t="s">
        <v>18</v>
      </c>
      <c r="M53" s="10" t="s">
        <v>18</v>
      </c>
      <c r="N53" s="8">
        <v>1032640</v>
      </c>
      <c r="O53" s="2">
        <f t="shared" si="7"/>
        <v>8230140.7999999998</v>
      </c>
    </row>
    <row r="54" spans="1:15" ht="15" customHeight="1" x14ac:dyDescent="0.25">
      <c r="A54" s="5" t="s">
        <v>70</v>
      </c>
      <c r="B54" s="13" t="s">
        <v>35</v>
      </c>
      <c r="C54" s="13" t="s">
        <v>35</v>
      </c>
      <c r="D54" s="13" t="s">
        <v>35</v>
      </c>
      <c r="E54" s="13" t="s">
        <v>35</v>
      </c>
      <c r="F54" s="13" t="s">
        <v>35</v>
      </c>
      <c r="G54" s="13" t="s">
        <v>35</v>
      </c>
      <c r="H54" s="13" t="s">
        <v>35</v>
      </c>
      <c r="I54" s="13" t="s">
        <v>35</v>
      </c>
      <c r="J54" s="1">
        <v>973955</v>
      </c>
      <c r="K54" s="9">
        <f>J54*9.3</f>
        <v>9057781.5</v>
      </c>
      <c r="L54" s="10" t="s">
        <v>18</v>
      </c>
      <c r="M54" s="10" t="s">
        <v>18</v>
      </c>
      <c r="N54" s="8">
        <v>973955</v>
      </c>
      <c r="O54" s="2">
        <f t="shared" si="7"/>
        <v>9057781.5</v>
      </c>
    </row>
    <row r="55" spans="1:15" ht="15" customHeight="1" x14ac:dyDescent="0.25">
      <c r="A55" s="5" t="s">
        <v>71</v>
      </c>
      <c r="B55" s="13" t="s">
        <v>35</v>
      </c>
      <c r="C55" s="13" t="s">
        <v>35</v>
      </c>
      <c r="D55" s="13" t="s">
        <v>35</v>
      </c>
      <c r="E55" s="13" t="s">
        <v>35</v>
      </c>
      <c r="F55" s="13" t="s">
        <v>35</v>
      </c>
      <c r="G55" s="13" t="s">
        <v>35</v>
      </c>
      <c r="H55" s="13" t="s">
        <v>35</v>
      </c>
      <c r="I55" s="13" t="s">
        <v>35</v>
      </c>
      <c r="J55" s="1">
        <v>1133030</v>
      </c>
      <c r="K55" s="9">
        <f>J55*13</f>
        <v>14729390</v>
      </c>
      <c r="L55" s="10" t="s">
        <v>18</v>
      </c>
      <c r="M55" s="10" t="s">
        <v>18</v>
      </c>
      <c r="N55" s="8">
        <v>1133030</v>
      </c>
      <c r="O55" s="2">
        <f t="shared" si="7"/>
        <v>14729390</v>
      </c>
    </row>
    <row r="56" spans="1:15" ht="15" customHeight="1" x14ac:dyDescent="0.25">
      <c r="A56" s="5" t="s">
        <v>72</v>
      </c>
      <c r="B56" s="13" t="s">
        <v>35</v>
      </c>
      <c r="C56" s="13" t="s">
        <v>35</v>
      </c>
      <c r="D56" s="13" t="s">
        <v>35</v>
      </c>
      <c r="E56" s="13" t="s">
        <v>35</v>
      </c>
      <c r="F56" s="13" t="s">
        <v>35</v>
      </c>
      <c r="G56" s="13" t="s">
        <v>35</v>
      </c>
      <c r="H56" s="13" t="s">
        <v>35</v>
      </c>
      <c r="I56" s="13" t="s">
        <v>35</v>
      </c>
      <c r="J56" s="1">
        <v>940372</v>
      </c>
      <c r="K56" s="9">
        <f>J56*13.5</f>
        <v>12695022</v>
      </c>
      <c r="L56" s="10" t="s">
        <v>18</v>
      </c>
      <c r="M56" s="10" t="s">
        <v>18</v>
      </c>
      <c r="N56" s="8">
        <v>940372</v>
      </c>
      <c r="O56" s="2">
        <f t="shared" si="7"/>
        <v>12695022</v>
      </c>
    </row>
    <row r="57" spans="1:15" ht="15" customHeight="1" x14ac:dyDescent="0.25">
      <c r="A57" s="5" t="s">
        <v>73</v>
      </c>
      <c r="B57" s="13" t="s">
        <v>35</v>
      </c>
      <c r="C57" s="13" t="s">
        <v>35</v>
      </c>
      <c r="D57" s="13" t="s">
        <v>35</v>
      </c>
      <c r="E57" s="13" t="s">
        <v>35</v>
      </c>
      <c r="F57" s="13" t="s">
        <v>35</v>
      </c>
      <c r="G57" s="13" t="s">
        <v>35</v>
      </c>
      <c r="H57" s="13" t="s">
        <v>35</v>
      </c>
      <c r="I57" s="13" t="s">
        <v>35</v>
      </c>
      <c r="J57" s="1">
        <v>994057</v>
      </c>
      <c r="K57" s="9">
        <f>J57*13.9</f>
        <v>13817392.300000001</v>
      </c>
      <c r="L57" s="10" t="s">
        <v>18</v>
      </c>
      <c r="M57" s="10" t="s">
        <v>18</v>
      </c>
      <c r="N57" s="8">
        <f>J57</f>
        <v>994057</v>
      </c>
      <c r="O57" s="2">
        <f>K57</f>
        <v>13817392.300000001</v>
      </c>
    </row>
    <row r="58" spans="1:15" ht="15" customHeight="1" x14ac:dyDescent="0.25">
      <c r="A58" s="5" t="s">
        <v>74</v>
      </c>
      <c r="B58" s="13" t="s">
        <v>35</v>
      </c>
      <c r="C58" s="13" t="s">
        <v>35</v>
      </c>
      <c r="D58" s="13" t="s">
        <v>35</v>
      </c>
      <c r="E58" s="13" t="s">
        <v>35</v>
      </c>
      <c r="F58" s="13" t="s">
        <v>35</v>
      </c>
      <c r="G58" s="13" t="s">
        <v>35</v>
      </c>
      <c r="H58" s="13" t="s">
        <v>35</v>
      </c>
      <c r="I58" s="13" t="s">
        <v>35</v>
      </c>
      <c r="J58" s="1">
        <v>940372</v>
      </c>
      <c r="K58" s="9">
        <f>J58*13.45</f>
        <v>12648003.399999999</v>
      </c>
      <c r="L58" s="10" t="s">
        <v>18</v>
      </c>
      <c r="M58" s="10" t="s">
        <v>18</v>
      </c>
      <c r="N58" s="1">
        <v>940372</v>
      </c>
      <c r="O58" s="2">
        <f>N58*13.45</f>
        <v>12648003.399999999</v>
      </c>
    </row>
    <row r="59" spans="1:15" ht="15" customHeight="1" x14ac:dyDescent="0.25">
      <c r="A59" s="5" t="s">
        <v>75</v>
      </c>
      <c r="B59" s="13" t="s">
        <v>35</v>
      </c>
      <c r="C59" s="13" t="s">
        <v>35</v>
      </c>
      <c r="D59" s="13" t="s">
        <v>35</v>
      </c>
      <c r="E59" s="13" t="s">
        <v>35</v>
      </c>
      <c r="F59" s="13" t="s">
        <v>35</v>
      </c>
      <c r="G59" s="13" t="s">
        <v>35</v>
      </c>
      <c r="H59" s="13" t="s">
        <v>35</v>
      </c>
      <c r="I59" s="13" t="s">
        <v>35</v>
      </c>
      <c r="J59" s="1">
        <v>940370</v>
      </c>
      <c r="K59" s="9">
        <f>J59*12.99</f>
        <v>12215406.300000001</v>
      </c>
      <c r="L59" s="10" t="s">
        <v>18</v>
      </c>
      <c r="M59" s="10" t="s">
        <v>18</v>
      </c>
      <c r="N59" s="1">
        <v>940370</v>
      </c>
      <c r="O59" s="2">
        <f>N59*12.99</f>
        <v>12215406.300000001</v>
      </c>
    </row>
    <row r="60" spans="1:15" ht="15" customHeight="1" x14ac:dyDescent="0.25">
      <c r="A60" s="5" t="s">
        <v>76</v>
      </c>
      <c r="B60" s="13" t="s">
        <v>35</v>
      </c>
      <c r="C60" s="13" t="s">
        <v>35</v>
      </c>
      <c r="D60" s="13" t="s">
        <v>35</v>
      </c>
      <c r="E60" s="13" t="s">
        <v>35</v>
      </c>
      <c r="F60" s="13" t="s">
        <v>35</v>
      </c>
      <c r="G60" s="13" t="s">
        <v>35</v>
      </c>
      <c r="H60" s="13" t="s">
        <v>35</v>
      </c>
      <c r="I60" s="13" t="s">
        <v>35</v>
      </c>
      <c r="J60" s="1">
        <v>905205</v>
      </c>
      <c r="K60" s="9">
        <f>J60*12.5</f>
        <v>11315062.5</v>
      </c>
      <c r="L60" s="10" t="s">
        <v>18</v>
      </c>
      <c r="M60" s="10" t="s">
        <v>18</v>
      </c>
      <c r="N60" s="1">
        <v>905205</v>
      </c>
      <c r="O60" s="2">
        <f>N60*12.5</f>
        <v>11315062.5</v>
      </c>
    </row>
    <row r="61" spans="1:15" ht="15" customHeight="1" x14ac:dyDescent="0.25">
      <c r="A61" s="5" t="s">
        <v>77</v>
      </c>
      <c r="B61" s="13" t="s">
        <v>35</v>
      </c>
      <c r="C61" s="13" t="s">
        <v>35</v>
      </c>
      <c r="D61" s="13" t="s">
        <v>35</v>
      </c>
      <c r="E61" s="13" t="s">
        <v>35</v>
      </c>
      <c r="F61" s="13" t="s">
        <v>35</v>
      </c>
      <c r="G61" s="13" t="s">
        <v>35</v>
      </c>
      <c r="H61" s="13" t="s">
        <v>35</v>
      </c>
      <c r="I61" s="13" t="s">
        <v>35</v>
      </c>
      <c r="J61" s="1">
        <v>965182</v>
      </c>
      <c r="K61" s="9">
        <f>J61*12.73</f>
        <v>12286766.860000001</v>
      </c>
      <c r="L61" s="10" t="s">
        <v>18</v>
      </c>
      <c r="M61" s="10" t="s">
        <v>18</v>
      </c>
      <c r="N61" s="1">
        <v>965182</v>
      </c>
      <c r="O61" s="2">
        <f>N61*12.73</f>
        <v>12286766.860000001</v>
      </c>
    </row>
    <row r="62" spans="1:15" ht="15" customHeight="1" x14ac:dyDescent="0.25">
      <c r="A62" s="5" t="s">
        <v>78</v>
      </c>
      <c r="B62" s="13" t="s">
        <v>35</v>
      </c>
      <c r="C62" s="13" t="s">
        <v>35</v>
      </c>
      <c r="D62" s="13" t="s">
        <v>35</v>
      </c>
      <c r="E62" s="13" t="s">
        <v>35</v>
      </c>
      <c r="F62" s="13" t="s">
        <v>35</v>
      </c>
      <c r="G62" s="13" t="s">
        <v>35</v>
      </c>
      <c r="H62" s="13" t="s">
        <v>35</v>
      </c>
      <c r="I62" s="13" t="s">
        <v>35</v>
      </c>
      <c r="J62" s="1">
        <v>905205</v>
      </c>
      <c r="K62" s="9">
        <f>J62*13.85</f>
        <v>12537089.25</v>
      </c>
      <c r="L62" s="10" t="s">
        <v>18</v>
      </c>
      <c r="M62" s="10" t="s">
        <v>18</v>
      </c>
      <c r="N62" s="1">
        <f>J62</f>
        <v>905205</v>
      </c>
      <c r="O62" s="2">
        <f>K62</f>
        <v>12537089.25</v>
      </c>
    </row>
    <row r="63" spans="1:15" ht="15" customHeight="1" x14ac:dyDescent="0.25">
      <c r="A63" s="5" t="s">
        <v>79</v>
      </c>
      <c r="B63" s="13" t="s">
        <v>35</v>
      </c>
      <c r="C63" s="13" t="s">
        <v>35</v>
      </c>
      <c r="D63" s="13" t="s">
        <v>35</v>
      </c>
      <c r="E63" s="13" t="s">
        <v>35</v>
      </c>
      <c r="F63" s="13" t="s">
        <v>35</v>
      </c>
      <c r="G63" s="13" t="s">
        <v>35</v>
      </c>
      <c r="H63" s="13" t="s">
        <v>35</v>
      </c>
      <c r="I63" s="13" t="s">
        <v>35</v>
      </c>
      <c r="J63" s="1">
        <f>905203+225972</f>
        <v>1131175</v>
      </c>
      <c r="K63" s="9">
        <f>J63*14.88</f>
        <v>16831884</v>
      </c>
      <c r="L63" s="10" t="s">
        <v>18</v>
      </c>
      <c r="M63" s="10" t="s">
        <v>18</v>
      </c>
      <c r="N63" s="1">
        <f>J63</f>
        <v>1131175</v>
      </c>
      <c r="O63" s="2">
        <f>N63*14.88</f>
        <v>16831884</v>
      </c>
    </row>
    <row r="64" spans="1:15" ht="15" customHeight="1" x14ac:dyDescent="0.25">
      <c r="A64" s="5" t="s">
        <v>80</v>
      </c>
      <c r="B64" s="13" t="s">
        <v>35</v>
      </c>
      <c r="C64" s="13" t="s">
        <v>35</v>
      </c>
      <c r="D64" s="13" t="s">
        <v>35</v>
      </c>
      <c r="E64" s="13" t="s">
        <v>35</v>
      </c>
      <c r="F64" s="13" t="s">
        <v>35</v>
      </c>
      <c r="G64" s="13" t="s">
        <v>35</v>
      </c>
      <c r="H64" s="13" t="s">
        <v>35</v>
      </c>
      <c r="I64" s="13" t="s">
        <v>35</v>
      </c>
      <c r="J64" s="13" t="s">
        <v>35</v>
      </c>
      <c r="K64" s="13" t="s">
        <v>35</v>
      </c>
      <c r="L64" s="1">
        <v>1311929</v>
      </c>
      <c r="M64" s="9">
        <f>L64*16</f>
        <v>20990864</v>
      </c>
      <c r="N64" s="1">
        <f>L64</f>
        <v>1311929</v>
      </c>
      <c r="O64" s="2">
        <f>M64</f>
        <v>20990864</v>
      </c>
    </row>
    <row r="65" spans="1:15" ht="15" customHeight="1" x14ac:dyDescent="0.25">
      <c r="A65" s="5" t="s">
        <v>86</v>
      </c>
      <c r="B65" s="13" t="s">
        <v>35</v>
      </c>
      <c r="C65" s="13" t="s">
        <v>35</v>
      </c>
      <c r="D65" s="13" t="s">
        <v>35</v>
      </c>
      <c r="E65" s="13" t="s">
        <v>35</v>
      </c>
      <c r="F65" s="13" t="s">
        <v>35</v>
      </c>
      <c r="G65" s="13" t="s">
        <v>35</v>
      </c>
      <c r="H65" s="13" t="s">
        <v>35</v>
      </c>
      <c r="I65" s="13" t="s">
        <v>35</v>
      </c>
      <c r="J65" s="13" t="s">
        <v>35</v>
      </c>
      <c r="K65" s="13" t="s">
        <v>35</v>
      </c>
      <c r="L65" s="1">
        <v>920034</v>
      </c>
      <c r="M65" s="9">
        <f>L65*21.03</f>
        <v>19348315.02</v>
      </c>
      <c r="N65" s="1">
        <f>L65</f>
        <v>920034</v>
      </c>
      <c r="O65" s="2">
        <f>M65</f>
        <v>19348315.02</v>
      </c>
    </row>
    <row r="66" spans="1:15" ht="15" customHeight="1" x14ac:dyDescent="0.25">
      <c r="A66" s="5" t="s">
        <v>87</v>
      </c>
      <c r="B66" s="13" t="s">
        <v>35</v>
      </c>
      <c r="C66" s="13" t="s">
        <v>35</v>
      </c>
      <c r="D66" s="13" t="s">
        <v>35</v>
      </c>
      <c r="E66" s="13" t="s">
        <v>35</v>
      </c>
      <c r="F66" s="13" t="s">
        <v>35</v>
      </c>
      <c r="G66" s="13" t="s">
        <v>35</v>
      </c>
      <c r="H66" s="13" t="s">
        <v>35</v>
      </c>
      <c r="I66" s="13" t="s">
        <v>35</v>
      </c>
      <c r="J66" s="13" t="s">
        <v>35</v>
      </c>
      <c r="K66" s="13" t="s">
        <v>35</v>
      </c>
      <c r="L66" s="1">
        <v>870037</v>
      </c>
      <c r="M66" s="9">
        <f>L66*25.75</f>
        <v>22403452.75</v>
      </c>
      <c r="N66" s="1">
        <v>870037</v>
      </c>
      <c r="O66" s="2">
        <f>N66*25.75</f>
        <v>22403452.75</v>
      </c>
    </row>
    <row r="67" spans="1:15" ht="15" customHeight="1" x14ac:dyDescent="0.25">
      <c r="A67" s="5" t="s">
        <v>88</v>
      </c>
      <c r="B67" s="13" t="s">
        <v>35</v>
      </c>
      <c r="C67" s="13" t="s">
        <v>35</v>
      </c>
      <c r="D67" s="13" t="s">
        <v>35</v>
      </c>
      <c r="E67" s="13" t="s">
        <v>35</v>
      </c>
      <c r="F67" s="13" t="s">
        <v>35</v>
      </c>
      <c r="G67" s="13" t="s">
        <v>35</v>
      </c>
      <c r="H67" s="13" t="s">
        <v>35</v>
      </c>
      <c r="I67" s="13" t="s">
        <v>35</v>
      </c>
      <c r="J67" s="13" t="s">
        <v>35</v>
      </c>
      <c r="K67" s="13" t="s">
        <v>35</v>
      </c>
      <c r="L67" s="1">
        <v>870037</v>
      </c>
      <c r="M67" s="9">
        <f>L67*20.05</f>
        <v>17444241.850000001</v>
      </c>
      <c r="N67" s="1">
        <v>870037</v>
      </c>
      <c r="O67" s="2">
        <f>N67*20.05</f>
        <v>17444241.850000001</v>
      </c>
    </row>
    <row r="68" spans="1:15" ht="15" customHeight="1" x14ac:dyDescent="0.25">
      <c r="A68" s="5" t="s">
        <v>89</v>
      </c>
      <c r="B68" s="13" t="s">
        <v>35</v>
      </c>
      <c r="C68" s="13" t="s">
        <v>35</v>
      </c>
      <c r="D68" s="13" t="s">
        <v>35</v>
      </c>
      <c r="E68" s="13" t="s">
        <v>35</v>
      </c>
      <c r="F68" s="13" t="s">
        <v>35</v>
      </c>
      <c r="G68" s="13" t="s">
        <v>35</v>
      </c>
      <c r="H68" s="13" t="s">
        <v>35</v>
      </c>
      <c r="I68" s="13" t="s">
        <v>35</v>
      </c>
      <c r="J68" s="13" t="s">
        <v>35</v>
      </c>
      <c r="K68" s="13" t="s">
        <v>35</v>
      </c>
      <c r="L68" s="1">
        <f>876614+427162</f>
        <v>1303776</v>
      </c>
      <c r="M68" s="9">
        <f>L68*19.76</f>
        <v>25762613.760000002</v>
      </c>
      <c r="N68" s="1">
        <f>876614+427162</f>
        <v>1303776</v>
      </c>
      <c r="O68" s="2">
        <f>N68*19.76</f>
        <v>25762613.760000002</v>
      </c>
    </row>
    <row r="69" spans="1:15" ht="15" customHeight="1" x14ac:dyDescent="0.25">
      <c r="A69" s="5" t="s">
        <v>81</v>
      </c>
      <c r="B69" s="3">
        <f t="shared" ref="B69:G69" si="8">SUM(B2:B43)</f>
        <v>24343412</v>
      </c>
      <c r="C69" s="6">
        <f t="shared" si="8"/>
        <v>56298657.429999985</v>
      </c>
      <c r="D69" s="3">
        <f t="shared" si="8"/>
        <v>22415067</v>
      </c>
      <c r="E69" s="6">
        <f t="shared" si="8"/>
        <v>69088394.230000004</v>
      </c>
      <c r="F69" s="3">
        <f t="shared" si="8"/>
        <v>12950960</v>
      </c>
      <c r="G69" s="6">
        <f t="shared" si="8"/>
        <v>61436946.100000001</v>
      </c>
      <c r="H69" s="3">
        <f>SUM(H2:H51)</f>
        <v>10957820</v>
      </c>
      <c r="I69" s="6">
        <f>SUM(I2:I51)</f>
        <v>59048655.68</v>
      </c>
      <c r="J69" s="3">
        <f>SUM(J2:J64)</f>
        <v>11841853</v>
      </c>
      <c r="K69" s="3">
        <f t="shared" ref="K69" si="9">SUM(K2:K64)</f>
        <v>143814142.91</v>
      </c>
      <c r="L69" s="3">
        <f>SUM(L2:L68)</f>
        <v>5275813</v>
      </c>
      <c r="M69" s="3">
        <f>SUM(M2:M68)</f>
        <v>105949487.38000001</v>
      </c>
      <c r="N69" s="3">
        <f>SUM(N2:N68)</f>
        <v>87784925</v>
      </c>
      <c r="O69" s="6">
        <f>SUM(O2:O68)</f>
        <v>495636283.73000002</v>
      </c>
    </row>
    <row r="70" spans="1:15" ht="9.75" customHeight="1" x14ac:dyDescent="0.25"/>
    <row r="71" spans="1:15" x14ac:dyDescent="0.25">
      <c r="B71" s="19" t="s">
        <v>82</v>
      </c>
      <c r="C71" s="19"/>
      <c r="D71" s="19"/>
      <c r="E71" s="19"/>
    </row>
    <row r="72" spans="1:15" x14ac:dyDescent="0.25">
      <c r="B72" s="22"/>
      <c r="C72" s="22"/>
      <c r="D72" s="22" t="s">
        <v>0</v>
      </c>
      <c r="E72" s="22" t="s">
        <v>83</v>
      </c>
    </row>
    <row r="73" spans="1:15" x14ac:dyDescent="0.25">
      <c r="B73" s="23" t="s">
        <v>84</v>
      </c>
      <c r="C73" s="23"/>
      <c r="D73" s="1">
        <v>221278</v>
      </c>
      <c r="E73" s="2">
        <v>441093.95</v>
      </c>
    </row>
    <row r="74" spans="1:15" x14ac:dyDescent="0.25">
      <c r="B74" s="24" t="s">
        <v>85</v>
      </c>
      <c r="C74" s="25"/>
      <c r="D74" s="3">
        <f>SUM(D73:D73)</f>
        <v>221278</v>
      </c>
      <c r="E74" s="6">
        <f>SUM(E73:E73)</f>
        <v>441093.95</v>
      </c>
    </row>
  </sheetData>
  <mergeCells count="1">
    <mergeCell ref="B74:C74"/>
  </mergeCells>
  <phoneticPr fontId="7" type="noConversion"/>
  <printOptions horizontalCentered="1" verticalCentered="1"/>
  <pageMargins left="0" right="0" top="0.74" bottom="0.25" header="0.15" footer="0.3"/>
  <pageSetup scale="31" orientation="landscape" horizontalDpi="72" verticalDpi="72" r:id="rId1"/>
  <headerFooter alignWithMargins="0">
    <oddHeader>&amp;L&amp;G&amp;C&amp;"Arial,Bold"&amp;14CT Proceeds by Auction</oddHeader>
  </headerFooter>
  <ignoredErrors>
    <ignoredError sqref="N18 N23:O23 N29:O29 O41" formula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54660-3FC0-45C1-8580-7AFA361E20B3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F072C-411B-486E-97E4-70A4E78108D3}">
  <dimension ref="A1"/>
  <sheetViews>
    <sheetView topLeftCell="A19" workbookViewId="0">
      <selection activeCell="L9" sqref="L9"/>
    </sheetView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a8c2454-fb4d-4b62-ad7a-49dc1110c5cd" xsi:nil="true"/>
    <lcf76f155ced4ddcb4097134ff3c332f xmlns="7684b01a-921a-443e-89fe-68e2f8c1c9cd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45BA59E3BDC04EB674E52D4F8AD88A" ma:contentTypeVersion="18" ma:contentTypeDescription="Create a new document." ma:contentTypeScope="" ma:versionID="ab009ff54fdcd11c96ff10665e4a3d27">
  <xsd:schema xmlns:xsd="http://www.w3.org/2001/XMLSchema" xmlns:xs="http://www.w3.org/2001/XMLSchema" xmlns:p="http://schemas.microsoft.com/office/2006/metadata/properties" xmlns:ns2="7684b01a-921a-443e-89fe-68e2f8c1c9cd" xmlns:ns3="aa8c2454-fb4d-4b62-ad7a-49dc1110c5cd" targetNamespace="http://schemas.microsoft.com/office/2006/metadata/properties" ma:root="true" ma:fieldsID="21d57e88c7792c09a255352e501f129f" ns2:_="" ns3:_="">
    <xsd:import namespace="7684b01a-921a-443e-89fe-68e2f8c1c9cd"/>
    <xsd:import namespace="aa8c2454-fb4d-4b62-ad7a-49dc1110c5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84b01a-921a-443e-89fe-68e2f8c1c9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892b536b-3f80-45fa-a789-e2240a330ca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8c2454-fb4d-4b62-ad7a-49dc1110c5cd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46534257-e2e1-46b5-baf1-2ed0943ee228}" ma:internalName="TaxCatchAll" ma:showField="CatchAllData" ma:web="aa8c2454-fb4d-4b62-ad7a-49dc1110c5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0B64A6B-8C86-444C-88D8-FED0E042BF8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EBEC3A3-3942-4011-8233-A11D1E8ECC7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C8ABC7-F7AB-4D78-A176-D8A3802401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State Chart-CT</vt:lpstr>
      <vt:lpstr>Sheet1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RGGI-LD</dc:creator>
  <cp:keywords/>
  <dc:description/>
  <cp:lastModifiedBy>Lei Pei</cp:lastModifiedBy>
  <cp:revision/>
  <dcterms:created xsi:type="dcterms:W3CDTF">2009-12-02T21:11:45Z</dcterms:created>
  <dcterms:modified xsi:type="dcterms:W3CDTF">2025-03-12T21:03:08Z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0x010100DA45BA59E3BDC04EB674E52D4F8AD88A</vt:lpwstr>
  </property>
  <property fmtid="{D5CDD505-2E9C-101B-9397-08002B2CF9AE}" pid="3" name="Order">
    <vt:r8>25400</vt:r8>
  </property>
</Properties>
</file>