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67\"/>
    </mc:Choice>
  </mc:AlternateContent>
  <xr:revisionPtr revIDLastSave="0" documentId="8_{E58FDD50-EF16-449A-A776-91688C8811D6}" xr6:coauthVersionLast="47" xr6:coauthVersionMax="47" xr10:uidLastSave="{00000000-0000-0000-0000-000000000000}"/>
  <bookViews>
    <workbookView xWindow="-120" yWindow="-120" windowWidth="29040" windowHeight="15720" xr2:uid="{0AB7003A-5279-4E90-9DFD-68CDD0839EAF}"/>
  </bookViews>
  <sheets>
    <sheet name="State Chart-MD" sheetId="1" r:id="rId1"/>
  </sheets>
  <definedNames>
    <definedName name="_xlnm.Print_Area" localSheetId="0">'State Chart-MD'!$A$1:$O$77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K73" i="1" s="1"/>
  <c r="I73" i="1"/>
  <c r="H73" i="1"/>
  <c r="L73" i="1" s="1"/>
  <c r="C73" i="1"/>
  <c r="M73" i="1" s="1"/>
  <c r="L69" i="1"/>
  <c r="J69" i="1"/>
  <c r="H69" i="1"/>
  <c r="F69" i="1"/>
  <c r="D69" i="1"/>
  <c r="B69" i="1"/>
  <c r="N68" i="1"/>
  <c r="M68" i="1"/>
  <c r="O68" i="1" s="1"/>
  <c r="O67" i="1"/>
  <c r="M67" i="1"/>
  <c r="O66" i="1"/>
  <c r="M66" i="1"/>
  <c r="N65" i="1"/>
  <c r="M65" i="1"/>
  <c r="O65" i="1" s="1"/>
  <c r="O64" i="1"/>
  <c r="N64" i="1"/>
  <c r="M64" i="1"/>
  <c r="N63" i="1"/>
  <c r="O63" i="1" s="1"/>
  <c r="J63" i="1"/>
  <c r="K63" i="1" s="1"/>
  <c r="N62" i="1"/>
  <c r="K62" i="1"/>
  <c r="O62" i="1" s="1"/>
  <c r="O61" i="1"/>
  <c r="K61" i="1"/>
  <c r="O60" i="1"/>
  <c r="K60" i="1"/>
  <c r="O59" i="1"/>
  <c r="K59" i="1"/>
  <c r="O58" i="1"/>
  <c r="K58" i="1"/>
  <c r="N57" i="1"/>
  <c r="K57" i="1"/>
  <c r="O57" i="1" s="1"/>
  <c r="K56" i="1"/>
  <c r="O56" i="1" s="1"/>
  <c r="N55" i="1"/>
  <c r="K55" i="1"/>
  <c r="O55" i="1" s="1"/>
  <c r="N54" i="1"/>
  <c r="K54" i="1"/>
  <c r="O54" i="1" s="1"/>
  <c r="N53" i="1"/>
  <c r="K53" i="1"/>
  <c r="K69" i="1" s="1"/>
  <c r="O52" i="1"/>
  <c r="N52" i="1"/>
  <c r="K52" i="1"/>
  <c r="O51" i="1"/>
  <c r="N51" i="1"/>
  <c r="I51" i="1"/>
  <c r="N50" i="1"/>
  <c r="I50" i="1"/>
  <c r="O50" i="1" s="1"/>
  <c r="N49" i="1"/>
  <c r="I49" i="1"/>
  <c r="O49" i="1" s="1"/>
  <c r="N48" i="1"/>
  <c r="I48" i="1"/>
  <c r="O48" i="1" s="1"/>
  <c r="O47" i="1"/>
  <c r="N47" i="1"/>
  <c r="I47" i="1"/>
  <c r="O46" i="1"/>
  <c r="N46" i="1"/>
  <c r="O45" i="1"/>
  <c r="N45" i="1"/>
  <c r="I45" i="1"/>
  <c r="N44" i="1"/>
  <c r="I44" i="1"/>
  <c r="O44" i="1" s="1"/>
  <c r="N43" i="1"/>
  <c r="I43" i="1"/>
  <c r="O43" i="1" s="1"/>
  <c r="N42" i="1"/>
  <c r="I42" i="1"/>
  <c r="O42" i="1" s="1"/>
  <c r="O41" i="1"/>
  <c r="N41" i="1"/>
  <c r="I41" i="1"/>
  <c r="O40" i="1"/>
  <c r="N40" i="1"/>
  <c r="I40" i="1"/>
  <c r="N39" i="1"/>
  <c r="G39" i="1"/>
  <c r="O39" i="1" s="1"/>
  <c r="N38" i="1"/>
  <c r="G38" i="1"/>
  <c r="O38" i="1" s="1"/>
  <c r="N37" i="1"/>
  <c r="G37" i="1"/>
  <c r="O37" i="1" s="1"/>
  <c r="O36" i="1"/>
  <c r="N36" i="1"/>
  <c r="G36" i="1"/>
  <c r="N35" i="1"/>
  <c r="G35" i="1"/>
  <c r="O35" i="1" s="1"/>
  <c r="N34" i="1"/>
  <c r="G34" i="1"/>
  <c r="O34" i="1" s="1"/>
  <c r="N33" i="1"/>
  <c r="G33" i="1"/>
  <c r="O33" i="1" s="1"/>
  <c r="N32" i="1"/>
  <c r="G32" i="1"/>
  <c r="O32" i="1" s="1"/>
  <c r="N31" i="1"/>
  <c r="G31" i="1"/>
  <c r="O31" i="1" s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N18" i="1"/>
  <c r="E18" i="1"/>
  <c r="C18" i="1"/>
  <c r="O18" i="1" s="1"/>
  <c r="O17" i="1"/>
  <c r="N17" i="1"/>
  <c r="O16" i="1"/>
  <c r="N16" i="1"/>
  <c r="N15" i="1"/>
  <c r="C15" i="1"/>
  <c r="O15" i="1" s="1"/>
  <c r="O14" i="1"/>
  <c r="N14" i="1"/>
  <c r="C14" i="1"/>
  <c r="N13" i="1"/>
  <c r="E13" i="1"/>
  <c r="C13" i="1"/>
  <c r="O13" i="1" s="1"/>
  <c r="N12" i="1"/>
  <c r="E12" i="1"/>
  <c r="C12" i="1"/>
  <c r="C69" i="1" s="1"/>
  <c r="O11" i="1"/>
  <c r="N11" i="1"/>
  <c r="E11" i="1"/>
  <c r="C11" i="1"/>
  <c r="N10" i="1"/>
  <c r="E10" i="1"/>
  <c r="E69" i="1" s="1"/>
  <c r="C10" i="1"/>
  <c r="O10" i="1" s="1"/>
  <c r="O9" i="1"/>
  <c r="N9" i="1"/>
  <c r="O8" i="1"/>
  <c r="N8" i="1"/>
  <c r="O7" i="1"/>
  <c r="N7" i="1"/>
  <c r="N69" i="1" s="1"/>
  <c r="G69" i="1" l="1"/>
  <c r="M69" i="1"/>
  <c r="I69" i="1"/>
  <c r="O53" i="1"/>
  <c r="O12" i="1"/>
  <c r="O69" i="1" s="1"/>
</calcChain>
</file>

<file path=xl/sharedStrings.xml><?xml version="1.0" encoding="utf-8"?>
<sst xmlns="http://schemas.openxmlformats.org/spreadsheetml/2006/main" count="736" uniqueCount="98">
  <si>
    <t>MD</t>
  </si>
  <si>
    <t>1st Control Period Allowances Sold</t>
  </si>
  <si>
    <t>1st Control Period Allowance Proceeds</t>
  </si>
  <si>
    <t>2nd Control Period Allowances Sold</t>
  </si>
  <si>
    <t>2nd Control Period Allowance Proceeds</t>
  </si>
  <si>
    <t>3rd Control Period Allowances Sold</t>
  </si>
  <si>
    <t>3rd Control Period Allowance Proceeds</t>
  </si>
  <si>
    <t>4th Control Period Allowances Sold</t>
  </si>
  <si>
    <t>4th Control Period Allowance Proceeds</t>
  </si>
  <si>
    <t>5th Control Period Allowances Sold</t>
  </si>
  <si>
    <t>5th Control Period Allowance Proceeds</t>
  </si>
  <si>
    <t>6th Control Period Allowances Sold</t>
  </si>
  <si>
    <t>6th Control Period Allowance Proceeds</t>
  </si>
  <si>
    <t>Total Allowances Sold</t>
  </si>
  <si>
    <t>Total Auction Proceeds</t>
  </si>
  <si>
    <t>Auction 1</t>
  </si>
  <si>
    <t xml:space="preserve"> --</t>
  </si>
  <si>
    <t>Auction 2</t>
  </si>
  <si>
    <t>Auction 3</t>
  </si>
  <si>
    <t>Auction 4</t>
  </si>
  <si>
    <t>Auction 5</t>
  </si>
  <si>
    <t>Auction 6</t>
  </si>
  <si>
    <t>Auction 7</t>
  </si>
  <si>
    <t>Auction 8</t>
  </si>
  <si>
    <t>Auction 9</t>
  </si>
  <si>
    <t>Auction 10</t>
  </si>
  <si>
    <t>Auction 11</t>
  </si>
  <si>
    <t>Auction 12</t>
  </si>
  <si>
    <t>Auction 13</t>
  </si>
  <si>
    <t>Auction 14</t>
  </si>
  <si>
    <t>Auction 15</t>
  </si>
  <si>
    <t>Auction 16</t>
  </si>
  <si>
    <t>Auction 17</t>
  </si>
  <si>
    <t>Auction 18</t>
  </si>
  <si>
    <t>Auction 19</t>
  </si>
  <si>
    <t>Auction 20</t>
  </si>
  <si>
    <t>Auction 21</t>
  </si>
  <si>
    <t>Auction 22</t>
  </si>
  <si>
    <t>Auction 23</t>
  </si>
  <si>
    <t>Auction 24</t>
  </si>
  <si>
    <t>Auction 25</t>
  </si>
  <si>
    <t>Auction 26</t>
  </si>
  <si>
    <t>Auction 27</t>
  </si>
  <si>
    <t>Auction 28</t>
  </si>
  <si>
    <t>Auction 29</t>
  </si>
  <si>
    <t xml:space="preserve">Auction 30 </t>
  </si>
  <si>
    <t>Auction 31</t>
  </si>
  <si>
    <t>Auction 32</t>
  </si>
  <si>
    <t>Auction 33</t>
  </si>
  <si>
    <t>Auction 34</t>
  </si>
  <si>
    <t>Auction 35</t>
  </si>
  <si>
    <t>Auction 36</t>
  </si>
  <si>
    <t>Auction 37</t>
  </si>
  <si>
    <t>Auction 38</t>
  </si>
  <si>
    <t>Auction 39</t>
  </si>
  <si>
    <t>--</t>
  </si>
  <si>
    <t>Auction 40</t>
  </si>
  <si>
    <t>Auction 41</t>
  </si>
  <si>
    <t>Auction 42</t>
  </si>
  <si>
    <t>Auction 43</t>
  </si>
  <si>
    <t>Auction 44</t>
  </si>
  <si>
    <t>Auction 45</t>
  </si>
  <si>
    <t>Auction 46</t>
  </si>
  <si>
    <t>Auction 47</t>
  </si>
  <si>
    <t>Auction 48</t>
  </si>
  <si>
    <t>Auction 49</t>
  </si>
  <si>
    <t>Auction 50</t>
  </si>
  <si>
    <t>Auction 51</t>
  </si>
  <si>
    <t>Auction 52</t>
  </si>
  <si>
    <t>Auction 53</t>
  </si>
  <si>
    <t>Auction 54</t>
  </si>
  <si>
    <t>Auction 55</t>
  </si>
  <si>
    <t>Auction 56</t>
  </si>
  <si>
    <t>Auction 57</t>
  </si>
  <si>
    <t>Auction 58</t>
  </si>
  <si>
    <t>Auction 59</t>
  </si>
  <si>
    <t>Auction 60</t>
  </si>
  <si>
    <t>Auction 61</t>
  </si>
  <si>
    <t>Auction 62</t>
  </si>
  <si>
    <t>Auction 63</t>
  </si>
  <si>
    <t>Auction 64</t>
  </si>
  <si>
    <t>Auction 65</t>
  </si>
  <si>
    <t>Auction 66</t>
  </si>
  <si>
    <t>Auction 67</t>
  </si>
  <si>
    <t>All Auctions</t>
  </si>
  <si>
    <t>In addition, MD distributed set-aside allowances that were sold at fixed price:</t>
  </si>
  <si>
    <t>1st Control Period Allowances</t>
  </si>
  <si>
    <t>1st Control Period Fixed Price Sales</t>
  </si>
  <si>
    <t>2nd Control Period Allowances</t>
  </si>
  <si>
    <t>2nd Control Period Fixed Price Sales</t>
  </si>
  <si>
    <t>3rd Control Period Allowances</t>
  </si>
  <si>
    <t>3rd Control Period Fixed Price Sales</t>
  </si>
  <si>
    <t>4th Control Period Allowances</t>
  </si>
  <si>
    <t>4th Control Period Fixed Price Sales</t>
  </si>
  <si>
    <t>5th Control Period Allowances</t>
  </si>
  <si>
    <t>5th Control Period Fixed Price Sales</t>
  </si>
  <si>
    <t>Total Fixed Price Allowances</t>
  </si>
  <si>
    <t>Total Fixed Price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</si>
</sst>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164" fontId="5" fillId="0" borderId="1" xfId="2" applyNumberFormat="1" applyFont="1" applyBorder="1" applyAlignment="1">
      <alignment horizontal="right"/>
    </xf>
    <xf numFmtId="38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8" fontId="5" fillId="0" borderId="1" xfId="0" quotePrefix="1" applyNumberFormat="1" applyFont="1" applyBorder="1" applyAlignment="1">
      <alignment horizontal="right"/>
    </xf>
    <xf numFmtId="164" fontId="5" fillId="0" borderId="1" xfId="0" quotePrefix="1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5" fillId="0" borderId="1" xfId="0" quotePrefix="1" applyNumberFormat="1" applyFont="1" applyBorder="1" applyAlignment="1">
      <alignment horizontal="right"/>
    </xf>
    <xf numFmtId="3" fontId="6" fillId="0" borderId="1" xfId="0" applyNumberFormat="1" applyFont="1" applyBorder="1"/>
    <xf numFmtId="164" fontId="6" fillId="0" borderId="1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165" fontId="4" fillId="0" borderId="1" xfId="1" quotePrefix="1" applyNumberFormat="1" applyFont="1" applyBorder="1" applyAlignment="1">
      <alignment horizontal="right"/>
    </xf>
    <xf numFmtId="164" fontId="4" fillId="0" borderId="1" xfId="2" quotePrefix="1" applyNumberFormat="1" applyFont="1" applyBorder="1" applyAlignment="1">
      <alignment horizontal="right"/>
    </xf>
    <xf numFmtId="0" fontId="6" fillId="0" borderId="0" xfId="0" applyFont="1"/>
    <xf numFmtId="43" fontId="6" fillId="0" borderId="0" xfId="0" applyNumberFormat="1" applyFont="1"/>
    <xf numFmtId="3" fontId="0" fillId="0" borderId="0" xfId="0" applyNumberFormat="1"/>
    <xf numFmtId="4" fontId="0" fillId="0" borderId="0" xfId="0" applyNumberFormat="1"/>
    <xf numFmtId="166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E4391-2C70-417B-BBD4-E3BCAC23F51F}">
  <sheetPr>
    <pageSetUpPr fitToPage="1"/>
  </sheetPr>
  <dimension ref="A1:Q82"/>
  <sheetViews>
    <sheetView tabSelected="1" topLeftCell="C1" zoomScale="90" zoomScaleNormal="90" workbookViewId="0">
      <pane ySplit="1" topLeftCell="A49" activePane="bottomLeft" state="frozen"/>
      <selection pane="bottomLeft" activeCell="L69" sqref="L69"/>
    </sheetView>
  </sheetViews>
  <sheetFormatPr defaultRowHeight="15" x14ac:dyDescent="0.25"/>
  <cols>
    <col min="1" max="1" width="13.140625" customWidth="1"/>
    <col min="2" max="15" width="17.42578125" customWidth="1"/>
    <col min="18" max="18" width="19.5703125" bestFit="1" customWidth="1"/>
    <col min="19" max="19" width="11.7109375" bestFit="1" customWidth="1"/>
  </cols>
  <sheetData>
    <row r="1" spans="1:17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</row>
    <row r="2" spans="1:17" ht="15" customHeight="1" x14ac:dyDescent="0.25">
      <c r="A2" s="4" t="s">
        <v>15</v>
      </c>
      <c r="B2" s="5">
        <v>5331781</v>
      </c>
      <c r="C2" s="6">
        <v>16368567.67</v>
      </c>
      <c r="D2" s="7" t="s">
        <v>16</v>
      </c>
      <c r="E2" s="8" t="s">
        <v>16</v>
      </c>
      <c r="F2" s="8" t="s">
        <v>16</v>
      </c>
      <c r="G2" s="8" t="s">
        <v>16</v>
      </c>
      <c r="H2" s="8" t="s">
        <v>16</v>
      </c>
      <c r="I2" s="8" t="s">
        <v>16</v>
      </c>
      <c r="J2" s="8" t="s">
        <v>16</v>
      </c>
      <c r="K2" s="8" t="s">
        <v>16</v>
      </c>
      <c r="L2" s="8" t="s">
        <v>16</v>
      </c>
      <c r="M2" s="8" t="s">
        <v>16</v>
      </c>
      <c r="N2" s="5">
        <v>5331781</v>
      </c>
      <c r="O2" s="6">
        <v>16368567.67</v>
      </c>
    </row>
    <row r="3" spans="1:17" ht="15" customHeight="1" x14ac:dyDescent="0.25">
      <c r="A3" s="4" t="s">
        <v>17</v>
      </c>
      <c r="B3" s="5">
        <v>5331781</v>
      </c>
      <c r="C3" s="6">
        <v>18021419.780000001</v>
      </c>
      <c r="D3" s="7" t="s">
        <v>16</v>
      </c>
      <c r="E3" s="8" t="s">
        <v>16</v>
      </c>
      <c r="F3" s="8" t="s">
        <v>16</v>
      </c>
      <c r="G3" s="8" t="s">
        <v>16</v>
      </c>
      <c r="H3" s="8" t="s">
        <v>16</v>
      </c>
      <c r="I3" s="8" t="s">
        <v>16</v>
      </c>
      <c r="J3" s="8" t="s">
        <v>16</v>
      </c>
      <c r="K3" s="8" t="s">
        <v>16</v>
      </c>
      <c r="L3" s="8" t="s">
        <v>16</v>
      </c>
      <c r="M3" s="8" t="s">
        <v>16</v>
      </c>
      <c r="N3" s="5">
        <v>5331781</v>
      </c>
      <c r="O3" s="6">
        <v>18021419.780000001</v>
      </c>
    </row>
    <row r="4" spans="1:17" ht="15" customHeight="1" x14ac:dyDescent="0.25">
      <c r="A4" s="4" t="s">
        <v>18</v>
      </c>
      <c r="B4" s="5">
        <v>5331783</v>
      </c>
      <c r="C4" s="6">
        <v>18714558.329999998</v>
      </c>
      <c r="D4" s="5">
        <v>399884</v>
      </c>
      <c r="E4" s="6">
        <v>1219646.2</v>
      </c>
      <c r="F4" s="8" t="s">
        <v>16</v>
      </c>
      <c r="G4" s="8" t="s">
        <v>16</v>
      </c>
      <c r="H4" s="8" t="s">
        <v>16</v>
      </c>
      <c r="I4" s="8" t="s">
        <v>16</v>
      </c>
      <c r="J4" s="8" t="s">
        <v>16</v>
      </c>
      <c r="K4" s="8" t="s">
        <v>16</v>
      </c>
      <c r="L4" s="8" t="s">
        <v>16</v>
      </c>
      <c r="M4" s="8" t="s">
        <v>16</v>
      </c>
      <c r="N4" s="5">
        <v>5731667</v>
      </c>
      <c r="O4" s="6">
        <v>19934204.529999997</v>
      </c>
    </row>
    <row r="5" spans="1:17" ht="15" customHeight="1" x14ac:dyDescent="0.25">
      <c r="A5" s="4" t="s">
        <v>19</v>
      </c>
      <c r="B5" s="5">
        <v>5331782</v>
      </c>
      <c r="C5" s="6">
        <v>17221655.859999999</v>
      </c>
      <c r="D5" s="5">
        <v>399884</v>
      </c>
      <c r="E5" s="6">
        <v>823761.04</v>
      </c>
      <c r="F5" s="8" t="s">
        <v>16</v>
      </c>
      <c r="G5" s="8" t="s">
        <v>16</v>
      </c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5">
        <v>5731666</v>
      </c>
      <c r="O5" s="6">
        <v>18045416.899999999</v>
      </c>
    </row>
    <row r="6" spans="1:17" ht="15" customHeight="1" x14ac:dyDescent="0.25">
      <c r="A6" s="4" t="s">
        <v>20</v>
      </c>
      <c r="B6" s="5">
        <v>5331782</v>
      </c>
      <c r="C6" s="6">
        <v>11676602.58</v>
      </c>
      <c r="D6" s="5">
        <v>399884</v>
      </c>
      <c r="E6" s="6">
        <v>747783.08000000007</v>
      </c>
      <c r="F6" s="8" t="s">
        <v>16</v>
      </c>
      <c r="G6" s="8" t="s">
        <v>16</v>
      </c>
      <c r="H6" s="8" t="s">
        <v>16</v>
      </c>
      <c r="I6" s="8" t="s">
        <v>16</v>
      </c>
      <c r="J6" s="8" t="s">
        <v>16</v>
      </c>
      <c r="K6" s="8" t="s">
        <v>16</v>
      </c>
      <c r="L6" s="8" t="s">
        <v>16</v>
      </c>
      <c r="M6" s="8" t="s">
        <v>16</v>
      </c>
      <c r="N6" s="5">
        <v>5731666</v>
      </c>
      <c r="O6" s="6">
        <v>12424385.66</v>
      </c>
    </row>
    <row r="7" spans="1:17" ht="15" customHeight="1" x14ac:dyDescent="0.25">
      <c r="A7" s="4" t="s">
        <v>21</v>
      </c>
      <c r="B7" s="5">
        <v>5331782</v>
      </c>
      <c r="C7" s="6">
        <v>10930153.1</v>
      </c>
      <c r="D7" s="5">
        <v>294317</v>
      </c>
      <c r="E7" s="6">
        <v>547429.62</v>
      </c>
      <c r="F7" s="8" t="s">
        <v>16</v>
      </c>
      <c r="G7" s="8" t="s">
        <v>16</v>
      </c>
      <c r="H7" s="8" t="s">
        <v>16</v>
      </c>
      <c r="I7" s="8" t="s">
        <v>16</v>
      </c>
      <c r="J7" s="8" t="s">
        <v>16</v>
      </c>
      <c r="K7" s="8" t="s">
        <v>16</v>
      </c>
      <c r="L7" s="8" t="s">
        <v>16</v>
      </c>
      <c r="M7" s="8" t="s">
        <v>16</v>
      </c>
      <c r="N7" s="5">
        <f t="shared" ref="N7:O13" si="0">B7+D7</f>
        <v>5626099</v>
      </c>
      <c r="O7" s="6">
        <f t="shared" si="0"/>
        <v>11477582.719999999</v>
      </c>
    </row>
    <row r="8" spans="1:17" ht="15" customHeight="1" x14ac:dyDescent="0.25">
      <c r="A8" s="4" t="s">
        <v>22</v>
      </c>
      <c r="B8" s="5">
        <v>7878873</v>
      </c>
      <c r="C8" s="6">
        <v>16309267.109999999</v>
      </c>
      <c r="D8" s="5">
        <v>368169</v>
      </c>
      <c r="E8" s="6">
        <v>684794.34000000008</v>
      </c>
      <c r="F8" s="8" t="s">
        <v>16</v>
      </c>
      <c r="G8" s="8" t="s">
        <v>16</v>
      </c>
      <c r="H8" s="8" t="s">
        <v>16</v>
      </c>
      <c r="I8" s="8" t="s">
        <v>16</v>
      </c>
      <c r="J8" s="8" t="s">
        <v>16</v>
      </c>
      <c r="K8" s="8" t="s">
        <v>16</v>
      </c>
      <c r="L8" s="8" t="s">
        <v>16</v>
      </c>
      <c r="M8" s="8" t="s">
        <v>16</v>
      </c>
      <c r="N8" s="5">
        <f t="shared" si="0"/>
        <v>8247042</v>
      </c>
      <c r="O8" s="6">
        <f t="shared" si="0"/>
        <v>16994061.449999999</v>
      </c>
    </row>
    <row r="9" spans="1:17" ht="15" customHeight="1" x14ac:dyDescent="0.25">
      <c r="A9" s="4" t="s">
        <v>23</v>
      </c>
      <c r="B9" s="9">
        <v>7528873</v>
      </c>
      <c r="C9" s="6">
        <v>14154281.239999998</v>
      </c>
      <c r="D9" s="5">
        <v>376444</v>
      </c>
      <c r="E9" s="6">
        <v>700185.84000000008</v>
      </c>
      <c r="F9" s="8" t="s">
        <v>16</v>
      </c>
      <c r="G9" s="8" t="s">
        <v>16</v>
      </c>
      <c r="H9" s="8" t="s">
        <v>16</v>
      </c>
      <c r="I9" s="8" t="s">
        <v>16</v>
      </c>
      <c r="J9" s="8" t="s">
        <v>16</v>
      </c>
      <c r="K9" s="8" t="s">
        <v>16</v>
      </c>
      <c r="L9" s="8" t="s">
        <v>16</v>
      </c>
      <c r="M9" s="8" t="s">
        <v>16</v>
      </c>
      <c r="N9" s="5">
        <f t="shared" si="0"/>
        <v>7905317</v>
      </c>
      <c r="O9" s="6">
        <f t="shared" si="0"/>
        <v>14854467.079999998</v>
      </c>
    </row>
    <row r="10" spans="1:17" ht="15" customHeight="1" x14ac:dyDescent="0.25">
      <c r="A10" s="4" t="s">
        <v>24</v>
      </c>
      <c r="B10" s="9">
        <v>5681334</v>
      </c>
      <c r="C10" s="6">
        <f>B10*1.86</f>
        <v>10567281.24</v>
      </c>
      <c r="D10" s="5">
        <v>231008</v>
      </c>
      <c r="E10" s="6">
        <f>D10*1.86</f>
        <v>429674.88</v>
      </c>
      <c r="F10" s="8" t="s">
        <v>16</v>
      </c>
      <c r="G10" s="8" t="s">
        <v>16</v>
      </c>
      <c r="H10" s="8" t="s">
        <v>16</v>
      </c>
      <c r="I10" s="8" t="s">
        <v>16</v>
      </c>
      <c r="J10" s="8" t="s">
        <v>16</v>
      </c>
      <c r="K10" s="8" t="s">
        <v>16</v>
      </c>
      <c r="L10" s="8" t="s">
        <v>16</v>
      </c>
      <c r="M10" s="8" t="s">
        <v>16</v>
      </c>
      <c r="N10" s="5">
        <f t="shared" si="0"/>
        <v>5912342</v>
      </c>
      <c r="O10" s="6">
        <f t="shared" si="0"/>
        <v>10996956.120000001</v>
      </c>
    </row>
    <row r="11" spans="1:17" ht="15" customHeight="1" x14ac:dyDescent="0.25">
      <c r="A11" s="4" t="s">
        <v>25</v>
      </c>
      <c r="B11" s="9">
        <v>4316922</v>
      </c>
      <c r="C11" s="6">
        <f>B11*1.86</f>
        <v>8029474.9200000009</v>
      </c>
      <c r="D11" s="5">
        <v>206358</v>
      </c>
      <c r="E11" s="6">
        <f>D11*1.86</f>
        <v>383825.88</v>
      </c>
      <c r="F11" s="8" t="s">
        <v>16</v>
      </c>
      <c r="G11" s="8" t="s">
        <v>16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  <c r="M11" s="8" t="s">
        <v>16</v>
      </c>
      <c r="N11" s="5">
        <f t="shared" si="0"/>
        <v>4523280</v>
      </c>
      <c r="O11" s="6">
        <f t="shared" si="0"/>
        <v>8413300.8000000007</v>
      </c>
    </row>
    <row r="12" spans="1:17" ht="15" customHeight="1" x14ac:dyDescent="0.25">
      <c r="A12" s="4" t="s">
        <v>26</v>
      </c>
      <c r="B12" s="9">
        <v>7528873</v>
      </c>
      <c r="C12" s="6">
        <f>B12*1.89</f>
        <v>14229569.969999999</v>
      </c>
      <c r="D12" s="5">
        <v>376444</v>
      </c>
      <c r="E12" s="6">
        <f>D12*1.89</f>
        <v>711479.15999999992</v>
      </c>
      <c r="F12" s="8" t="s">
        <v>16</v>
      </c>
      <c r="G12" s="8" t="s">
        <v>16</v>
      </c>
      <c r="H12" s="8" t="s">
        <v>16</v>
      </c>
      <c r="I12" s="8" t="s">
        <v>16</v>
      </c>
      <c r="J12" s="8" t="s">
        <v>16</v>
      </c>
      <c r="K12" s="8" t="s">
        <v>16</v>
      </c>
      <c r="L12" s="8" t="s">
        <v>16</v>
      </c>
      <c r="M12" s="8" t="s">
        <v>16</v>
      </c>
      <c r="N12" s="5">
        <f t="shared" si="0"/>
        <v>7905317</v>
      </c>
      <c r="O12" s="6">
        <f t="shared" si="0"/>
        <v>14941049.129999999</v>
      </c>
    </row>
    <row r="13" spans="1:17" ht="15" customHeight="1" x14ac:dyDescent="0.25">
      <c r="A13" s="4" t="s">
        <v>27</v>
      </c>
      <c r="B13" s="9">
        <v>2245541</v>
      </c>
      <c r="C13" s="6">
        <f>B13*1.89</f>
        <v>4244072.49</v>
      </c>
      <c r="D13" s="5">
        <v>190346</v>
      </c>
      <c r="E13" s="6">
        <f>D13*1.89</f>
        <v>359753.94</v>
      </c>
      <c r="F13" s="8" t="s">
        <v>16</v>
      </c>
      <c r="G13" s="8" t="s">
        <v>16</v>
      </c>
      <c r="H13" s="8" t="s">
        <v>16</v>
      </c>
      <c r="I13" s="8" t="s">
        <v>16</v>
      </c>
      <c r="J13" s="8" t="s">
        <v>16</v>
      </c>
      <c r="K13" s="8" t="s">
        <v>16</v>
      </c>
      <c r="L13" s="8" t="s">
        <v>16</v>
      </c>
      <c r="M13" s="8" t="s">
        <v>16</v>
      </c>
      <c r="N13" s="5">
        <f t="shared" si="0"/>
        <v>2435887</v>
      </c>
      <c r="O13" s="6">
        <f t="shared" si="0"/>
        <v>4603826.4300000006</v>
      </c>
      <c r="Q13" s="10"/>
    </row>
    <row r="14" spans="1:17" ht="15" customHeight="1" x14ac:dyDescent="0.25">
      <c r="A14" s="4" t="s">
        <v>28</v>
      </c>
      <c r="B14" s="9">
        <v>1336077</v>
      </c>
      <c r="C14" s="6">
        <f>B14*1.89</f>
        <v>2525185.5299999998</v>
      </c>
      <c r="D14" s="5">
        <v>0</v>
      </c>
      <c r="E14" s="6">
        <v>0</v>
      </c>
      <c r="F14" s="8" t="s">
        <v>16</v>
      </c>
      <c r="G14" s="8" t="s">
        <v>16</v>
      </c>
      <c r="H14" s="8" t="s">
        <v>16</v>
      </c>
      <c r="I14" s="8" t="s">
        <v>16</v>
      </c>
      <c r="J14" s="8" t="s">
        <v>16</v>
      </c>
      <c r="K14" s="8" t="s">
        <v>16</v>
      </c>
      <c r="L14" s="8" t="s">
        <v>16</v>
      </c>
      <c r="M14" s="8" t="s">
        <v>16</v>
      </c>
      <c r="N14" s="5">
        <f>B14+D14</f>
        <v>1336077</v>
      </c>
      <c r="O14" s="6">
        <f>C14</f>
        <v>2525185.5299999998</v>
      </c>
    </row>
    <row r="15" spans="1:17" ht="15" customHeight="1" x14ac:dyDescent="0.25">
      <c r="A15" s="4" t="s">
        <v>29</v>
      </c>
      <c r="B15" s="9">
        <v>5669520</v>
      </c>
      <c r="C15" s="6">
        <f>B15*1.89</f>
        <v>10715392.799999999</v>
      </c>
      <c r="D15" s="5">
        <v>0</v>
      </c>
      <c r="E15" s="6">
        <v>0</v>
      </c>
      <c r="F15" s="8" t="s">
        <v>16</v>
      </c>
      <c r="G15" s="8" t="s">
        <v>16</v>
      </c>
      <c r="H15" s="8" t="s">
        <v>16</v>
      </c>
      <c r="I15" s="8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5">
        <f>B15+D15</f>
        <v>5669520</v>
      </c>
      <c r="O15" s="6">
        <f>C15</f>
        <v>10715392.799999999</v>
      </c>
    </row>
    <row r="16" spans="1:17" ht="15" customHeight="1" x14ac:dyDescent="0.25">
      <c r="A16" s="4" t="s">
        <v>30</v>
      </c>
      <c r="B16" s="9" t="s">
        <v>16</v>
      </c>
      <c r="C16" s="8" t="s">
        <v>16</v>
      </c>
      <c r="D16" s="5">
        <v>4410931</v>
      </c>
      <c r="E16" s="6">
        <v>8513096.8300000001</v>
      </c>
      <c r="F16" s="8" t="s">
        <v>16</v>
      </c>
      <c r="G16" s="8" t="s">
        <v>16</v>
      </c>
      <c r="H16" s="8" t="s">
        <v>16</v>
      </c>
      <c r="I16" s="8" t="s">
        <v>16</v>
      </c>
      <c r="J16" s="8" t="s">
        <v>16</v>
      </c>
      <c r="K16" s="8" t="s">
        <v>16</v>
      </c>
      <c r="L16" s="8" t="s">
        <v>16</v>
      </c>
      <c r="M16" s="8" t="s">
        <v>16</v>
      </c>
      <c r="N16" s="5">
        <f>D16</f>
        <v>4410931</v>
      </c>
      <c r="O16" s="6">
        <f>E16</f>
        <v>8513096.8300000001</v>
      </c>
    </row>
    <row r="17" spans="1:15" ht="15" customHeight="1" x14ac:dyDescent="0.25">
      <c r="A17" s="4" t="s">
        <v>31</v>
      </c>
      <c r="B17" s="9">
        <v>360456</v>
      </c>
      <c r="C17" s="8">
        <v>695680.08</v>
      </c>
      <c r="D17" s="5">
        <v>4098394</v>
      </c>
      <c r="E17" s="6">
        <v>7909900.4199999999</v>
      </c>
      <c r="F17" s="8" t="s">
        <v>16</v>
      </c>
      <c r="G17" s="8" t="s">
        <v>16</v>
      </c>
      <c r="H17" s="8" t="s">
        <v>16</v>
      </c>
      <c r="I17" s="8" t="s">
        <v>16</v>
      </c>
      <c r="J17" s="8" t="s">
        <v>16</v>
      </c>
      <c r="K17" s="8" t="s">
        <v>16</v>
      </c>
      <c r="L17" s="8" t="s">
        <v>16</v>
      </c>
      <c r="M17" s="8" t="s">
        <v>16</v>
      </c>
      <c r="N17" s="5">
        <f>B17+D17</f>
        <v>4458850</v>
      </c>
      <c r="O17" s="6">
        <f>C17+E17</f>
        <v>8605580.5</v>
      </c>
    </row>
    <row r="18" spans="1:15" ht="15" customHeight="1" x14ac:dyDescent="0.25">
      <c r="A18" s="11" t="s">
        <v>32</v>
      </c>
      <c r="B18" s="9">
        <v>406257</v>
      </c>
      <c r="C18" s="8">
        <f>B18*1.93</f>
        <v>784076.01</v>
      </c>
      <c r="D18" s="5">
        <v>5815973</v>
      </c>
      <c r="E18" s="6">
        <f>D18*1.93</f>
        <v>11224827.889999999</v>
      </c>
      <c r="F18" s="8" t="s">
        <v>16</v>
      </c>
      <c r="G18" s="8" t="s">
        <v>16</v>
      </c>
      <c r="H18" s="8" t="s">
        <v>16</v>
      </c>
      <c r="I18" s="8" t="s">
        <v>16</v>
      </c>
      <c r="J18" s="8" t="s">
        <v>16</v>
      </c>
      <c r="K18" s="8" t="s">
        <v>16</v>
      </c>
      <c r="L18" s="8" t="s">
        <v>16</v>
      </c>
      <c r="M18" s="8" t="s">
        <v>16</v>
      </c>
      <c r="N18" s="5">
        <f>B18+D18</f>
        <v>6222230</v>
      </c>
      <c r="O18" s="6">
        <f>C18+E18</f>
        <v>12008903.899999999</v>
      </c>
    </row>
    <row r="19" spans="1:15" ht="15" customHeight="1" x14ac:dyDescent="0.25">
      <c r="A19" s="11" t="s">
        <v>33</v>
      </c>
      <c r="B19" s="9" t="s">
        <v>16</v>
      </c>
      <c r="C19" s="8" t="s">
        <v>16</v>
      </c>
      <c r="D19" s="5">
        <v>5011529</v>
      </c>
      <c r="E19" s="6">
        <v>9672250.9699999988</v>
      </c>
      <c r="F19" s="8" t="s">
        <v>16</v>
      </c>
      <c r="G19" s="8" t="s">
        <v>16</v>
      </c>
      <c r="H19" s="8" t="s">
        <v>16</v>
      </c>
      <c r="I19" s="8" t="s">
        <v>16</v>
      </c>
      <c r="J19" s="8" t="s">
        <v>16</v>
      </c>
      <c r="K19" s="8" t="s">
        <v>16</v>
      </c>
      <c r="L19" s="8" t="s">
        <v>16</v>
      </c>
      <c r="M19" s="8" t="s">
        <v>16</v>
      </c>
      <c r="N19" s="5">
        <f t="shared" ref="N19:O27" si="1">D19</f>
        <v>5011529</v>
      </c>
      <c r="O19" s="6">
        <f t="shared" si="1"/>
        <v>9672250.9699999988</v>
      </c>
    </row>
    <row r="20" spans="1:15" ht="15" customHeight="1" x14ac:dyDescent="0.25">
      <c r="A20" s="11" t="s">
        <v>34</v>
      </c>
      <c r="B20" s="9" t="s">
        <v>16</v>
      </c>
      <c r="C20" s="8" t="s">
        <v>16</v>
      </c>
      <c r="D20" s="5">
        <v>9579963</v>
      </c>
      <c r="E20" s="6">
        <v>26823896.399999999</v>
      </c>
      <c r="F20" s="8" t="s">
        <v>16</v>
      </c>
      <c r="G20" s="8" t="s">
        <v>16</v>
      </c>
      <c r="H20" s="8" t="s">
        <v>16</v>
      </c>
      <c r="I20" s="8" t="s">
        <v>16</v>
      </c>
      <c r="J20" s="8" t="s">
        <v>16</v>
      </c>
      <c r="K20" s="8" t="s">
        <v>16</v>
      </c>
      <c r="L20" s="8" t="s">
        <v>16</v>
      </c>
      <c r="M20" s="8" t="s">
        <v>16</v>
      </c>
      <c r="N20" s="5">
        <f t="shared" si="1"/>
        <v>9579963</v>
      </c>
      <c r="O20" s="6">
        <f t="shared" si="1"/>
        <v>26823896.399999999</v>
      </c>
    </row>
    <row r="21" spans="1:15" ht="15" customHeight="1" x14ac:dyDescent="0.25">
      <c r="A21" s="11" t="s">
        <v>35</v>
      </c>
      <c r="B21" s="9" t="s">
        <v>16</v>
      </c>
      <c r="C21" s="8" t="s">
        <v>16</v>
      </c>
      <c r="D21" s="5">
        <v>9579963</v>
      </c>
      <c r="E21" s="6">
        <v>30751681.23</v>
      </c>
      <c r="F21" s="8" t="s">
        <v>16</v>
      </c>
      <c r="G21" s="8" t="s">
        <v>16</v>
      </c>
      <c r="H21" s="8" t="s">
        <v>16</v>
      </c>
      <c r="I21" s="8" t="s">
        <v>16</v>
      </c>
      <c r="J21" s="8" t="s">
        <v>16</v>
      </c>
      <c r="K21" s="8" t="s">
        <v>16</v>
      </c>
      <c r="L21" s="8" t="s">
        <v>16</v>
      </c>
      <c r="M21" s="8" t="s">
        <v>16</v>
      </c>
      <c r="N21" s="5">
        <f t="shared" si="1"/>
        <v>9579963</v>
      </c>
      <c r="O21" s="6">
        <f t="shared" si="1"/>
        <v>30751681.23</v>
      </c>
    </row>
    <row r="22" spans="1:15" ht="15" customHeight="1" x14ac:dyDescent="0.25">
      <c r="A22" s="11" t="s">
        <v>36</v>
      </c>
      <c r="B22" s="9" t="s">
        <v>16</v>
      </c>
      <c r="C22" s="8" t="s">
        <v>16</v>
      </c>
      <c r="D22" s="5">
        <v>8739921</v>
      </c>
      <c r="E22" s="6">
        <v>23335589.07</v>
      </c>
      <c r="F22" s="8" t="s">
        <v>16</v>
      </c>
      <c r="G22" s="8" t="s">
        <v>16</v>
      </c>
      <c r="H22" s="8" t="s">
        <v>16</v>
      </c>
      <c r="I22" s="8" t="s">
        <v>16</v>
      </c>
      <c r="J22" s="8" t="s">
        <v>16</v>
      </c>
      <c r="K22" s="8" t="s">
        <v>16</v>
      </c>
      <c r="L22" s="8" t="s">
        <v>16</v>
      </c>
      <c r="M22" s="8" t="s">
        <v>16</v>
      </c>
      <c r="N22" s="5">
        <f t="shared" si="1"/>
        <v>8739921</v>
      </c>
      <c r="O22" s="6">
        <f t="shared" si="1"/>
        <v>23335589.07</v>
      </c>
    </row>
    <row r="23" spans="1:15" ht="15" customHeight="1" x14ac:dyDescent="0.25">
      <c r="A23" s="11" t="s">
        <v>37</v>
      </c>
      <c r="B23" s="9" t="s">
        <v>16</v>
      </c>
      <c r="C23" s="8" t="s">
        <v>16</v>
      </c>
      <c r="D23" s="5">
        <v>8739920</v>
      </c>
      <c r="E23" s="6">
        <v>26219760</v>
      </c>
      <c r="F23" s="8" t="s">
        <v>16</v>
      </c>
      <c r="G23" s="8" t="s">
        <v>16</v>
      </c>
      <c r="H23" s="8" t="s">
        <v>16</v>
      </c>
      <c r="I23" s="8" t="s">
        <v>16</v>
      </c>
      <c r="J23" s="8" t="s">
        <v>16</v>
      </c>
      <c r="K23" s="8" t="s">
        <v>16</v>
      </c>
      <c r="L23" s="8" t="s">
        <v>16</v>
      </c>
      <c r="M23" s="8" t="s">
        <v>16</v>
      </c>
      <c r="N23" s="5">
        <f t="shared" si="1"/>
        <v>8739920</v>
      </c>
      <c r="O23" s="6">
        <f t="shared" si="1"/>
        <v>26219760</v>
      </c>
    </row>
    <row r="24" spans="1:15" ht="15" customHeight="1" x14ac:dyDescent="0.25">
      <c r="A24" s="11" t="s">
        <v>38</v>
      </c>
      <c r="B24" s="7" t="s">
        <v>16</v>
      </c>
      <c r="C24" s="8" t="s">
        <v>16</v>
      </c>
      <c r="D24" s="5">
        <v>4842487</v>
      </c>
      <c r="E24" s="6">
        <v>19369948</v>
      </c>
      <c r="F24" s="8" t="s">
        <v>16</v>
      </c>
      <c r="G24" s="8" t="s">
        <v>16</v>
      </c>
      <c r="H24" s="8" t="s">
        <v>16</v>
      </c>
      <c r="I24" s="8" t="s">
        <v>16</v>
      </c>
      <c r="J24" s="8" t="s">
        <v>16</v>
      </c>
      <c r="K24" s="8" t="s">
        <v>16</v>
      </c>
      <c r="L24" s="8" t="s">
        <v>16</v>
      </c>
      <c r="M24" s="8" t="s">
        <v>16</v>
      </c>
      <c r="N24" s="5">
        <f t="shared" si="1"/>
        <v>4842487</v>
      </c>
      <c r="O24" s="6">
        <f t="shared" si="1"/>
        <v>19369948</v>
      </c>
    </row>
    <row r="25" spans="1:15" ht="15" customHeight="1" x14ac:dyDescent="0.25">
      <c r="A25" s="11" t="s">
        <v>39</v>
      </c>
      <c r="B25" s="7" t="s">
        <v>16</v>
      </c>
      <c r="C25" s="8" t="s">
        <v>16</v>
      </c>
      <c r="D25" s="5">
        <v>3725941</v>
      </c>
      <c r="E25" s="6">
        <v>18704223.819999997</v>
      </c>
      <c r="F25" s="8" t="s">
        <v>16</v>
      </c>
      <c r="G25" s="8" t="s">
        <v>16</v>
      </c>
      <c r="H25" s="8" t="s">
        <v>16</v>
      </c>
      <c r="I25" s="8" t="s">
        <v>16</v>
      </c>
      <c r="J25" s="8" t="s">
        <v>16</v>
      </c>
      <c r="K25" s="8" t="s">
        <v>16</v>
      </c>
      <c r="L25" s="8" t="s">
        <v>16</v>
      </c>
      <c r="M25" s="8" t="s">
        <v>16</v>
      </c>
      <c r="N25" s="5">
        <f t="shared" si="1"/>
        <v>3725941</v>
      </c>
      <c r="O25" s="6">
        <f t="shared" si="1"/>
        <v>18704223.819999997</v>
      </c>
    </row>
    <row r="26" spans="1:15" ht="15" customHeight="1" x14ac:dyDescent="0.25">
      <c r="A26" s="11" t="s">
        <v>40</v>
      </c>
      <c r="B26" s="7" t="s">
        <v>16</v>
      </c>
      <c r="C26" s="8" t="s">
        <v>16</v>
      </c>
      <c r="D26" s="5">
        <v>3725942</v>
      </c>
      <c r="E26" s="6">
        <v>18182596.960000001</v>
      </c>
      <c r="F26" s="8" t="s">
        <v>16</v>
      </c>
      <c r="G26" s="8" t="s">
        <v>16</v>
      </c>
      <c r="H26" s="8" t="s">
        <v>16</v>
      </c>
      <c r="I26" s="8" t="s">
        <v>16</v>
      </c>
      <c r="J26" s="8" t="s">
        <v>16</v>
      </c>
      <c r="K26" s="8" t="s">
        <v>16</v>
      </c>
      <c r="L26" s="8" t="s">
        <v>16</v>
      </c>
      <c r="M26" s="8" t="s">
        <v>16</v>
      </c>
      <c r="N26" s="5">
        <f t="shared" si="1"/>
        <v>3725942</v>
      </c>
      <c r="O26" s="6">
        <f t="shared" si="1"/>
        <v>18182596.960000001</v>
      </c>
    </row>
    <row r="27" spans="1:15" ht="15" customHeight="1" x14ac:dyDescent="0.25">
      <c r="A27" s="11" t="s">
        <v>41</v>
      </c>
      <c r="B27" s="7" t="s">
        <v>16</v>
      </c>
      <c r="C27" s="8" t="s">
        <v>16</v>
      </c>
      <c r="D27" s="5">
        <v>3725942</v>
      </c>
      <c r="E27" s="12">
        <v>19412157.82</v>
      </c>
      <c r="F27" s="8" t="s">
        <v>16</v>
      </c>
      <c r="G27" s="8" t="s">
        <v>16</v>
      </c>
      <c r="H27" s="8" t="s">
        <v>16</v>
      </c>
      <c r="I27" s="8" t="s">
        <v>16</v>
      </c>
      <c r="J27" s="8" t="s">
        <v>16</v>
      </c>
      <c r="K27" s="8" t="s">
        <v>16</v>
      </c>
      <c r="L27" s="8" t="s">
        <v>16</v>
      </c>
      <c r="M27" s="8" t="s">
        <v>16</v>
      </c>
      <c r="N27" s="5">
        <f t="shared" si="1"/>
        <v>3725942</v>
      </c>
      <c r="O27" s="6">
        <f t="shared" si="1"/>
        <v>19412157.82</v>
      </c>
    </row>
    <row r="28" spans="1:15" ht="15" customHeight="1" x14ac:dyDescent="0.25">
      <c r="A28" s="11" t="s">
        <v>42</v>
      </c>
      <c r="B28" s="7" t="s">
        <v>16</v>
      </c>
      <c r="C28" s="8" t="s">
        <v>16</v>
      </c>
      <c r="D28" s="7" t="s">
        <v>16</v>
      </c>
      <c r="E28" s="8" t="s">
        <v>16</v>
      </c>
      <c r="F28" s="13">
        <v>3051680</v>
      </c>
      <c r="G28" s="14">
        <v>16509588.800000001</v>
      </c>
      <c r="H28" s="8" t="s">
        <v>16</v>
      </c>
      <c r="I28" s="8" t="s">
        <v>16</v>
      </c>
      <c r="J28" s="8" t="s">
        <v>16</v>
      </c>
      <c r="K28" s="8" t="s">
        <v>16</v>
      </c>
      <c r="L28" s="8" t="s">
        <v>16</v>
      </c>
      <c r="M28" s="8" t="s">
        <v>16</v>
      </c>
      <c r="N28" s="5">
        <f t="shared" ref="N28:O39" si="2">F28</f>
        <v>3051680</v>
      </c>
      <c r="O28" s="6">
        <f t="shared" si="2"/>
        <v>16509588.800000001</v>
      </c>
    </row>
    <row r="29" spans="1:15" ht="15" customHeight="1" x14ac:dyDescent="0.25">
      <c r="A29" s="11" t="s">
        <v>43</v>
      </c>
      <c r="B29" s="7" t="s">
        <v>16</v>
      </c>
      <c r="C29" s="8" t="s">
        <v>16</v>
      </c>
      <c r="D29" s="7" t="s">
        <v>16</v>
      </c>
      <c r="E29" s="8" t="s">
        <v>16</v>
      </c>
      <c r="F29" s="13">
        <v>3053288</v>
      </c>
      <c r="G29" s="14">
        <v>16793084</v>
      </c>
      <c r="H29" s="8" t="s">
        <v>16</v>
      </c>
      <c r="I29" s="8" t="s">
        <v>16</v>
      </c>
      <c r="J29" s="8" t="s">
        <v>16</v>
      </c>
      <c r="K29" s="8" t="s">
        <v>16</v>
      </c>
      <c r="L29" s="8" t="s">
        <v>16</v>
      </c>
      <c r="M29" s="8" t="s">
        <v>16</v>
      </c>
      <c r="N29" s="5">
        <f t="shared" si="2"/>
        <v>3053288</v>
      </c>
      <c r="O29" s="6">
        <f t="shared" si="2"/>
        <v>16793084</v>
      </c>
    </row>
    <row r="30" spans="1:15" ht="15" customHeight="1" x14ac:dyDescent="0.25">
      <c r="A30" s="11" t="s">
        <v>44</v>
      </c>
      <c r="B30" s="7" t="s">
        <v>16</v>
      </c>
      <c r="C30" s="8" t="s">
        <v>16</v>
      </c>
      <c r="D30" s="7" t="s">
        <v>16</v>
      </c>
      <c r="E30" s="8" t="s">
        <v>16</v>
      </c>
      <c r="F30" s="13">
        <v>5323721</v>
      </c>
      <c r="G30" s="14">
        <v>32048800.419999994</v>
      </c>
      <c r="H30" s="8" t="s">
        <v>16</v>
      </c>
      <c r="I30" s="8" t="s">
        <v>16</v>
      </c>
      <c r="J30" s="8" t="s">
        <v>16</v>
      </c>
      <c r="K30" s="8" t="s">
        <v>16</v>
      </c>
      <c r="L30" s="8" t="s">
        <v>16</v>
      </c>
      <c r="M30" s="8" t="s">
        <v>16</v>
      </c>
      <c r="N30" s="5">
        <f t="shared" si="2"/>
        <v>5323721</v>
      </c>
      <c r="O30" s="6">
        <f t="shared" si="2"/>
        <v>32048800.419999994</v>
      </c>
    </row>
    <row r="31" spans="1:15" ht="15" customHeight="1" x14ac:dyDescent="0.25">
      <c r="A31" s="11" t="s">
        <v>45</v>
      </c>
      <c r="B31" s="7" t="s">
        <v>16</v>
      </c>
      <c r="C31" s="8" t="s">
        <v>16</v>
      </c>
      <c r="D31" s="7" t="s">
        <v>16</v>
      </c>
      <c r="E31" s="8" t="s">
        <v>16</v>
      </c>
      <c r="F31" s="13">
        <v>3053288</v>
      </c>
      <c r="G31" s="14">
        <f>F31*7.5</f>
        <v>22899660</v>
      </c>
      <c r="H31" s="8" t="s">
        <v>16</v>
      </c>
      <c r="I31" s="8" t="s">
        <v>16</v>
      </c>
      <c r="J31" s="8" t="s">
        <v>16</v>
      </c>
      <c r="K31" s="8" t="s">
        <v>16</v>
      </c>
      <c r="L31" s="8" t="s">
        <v>16</v>
      </c>
      <c r="M31" s="8" t="s">
        <v>16</v>
      </c>
      <c r="N31" s="5">
        <f t="shared" si="2"/>
        <v>3053288</v>
      </c>
      <c r="O31" s="6">
        <f t="shared" si="2"/>
        <v>22899660</v>
      </c>
    </row>
    <row r="32" spans="1:15" ht="15" customHeight="1" x14ac:dyDescent="0.25">
      <c r="A32" s="11" t="s">
        <v>46</v>
      </c>
      <c r="B32" s="7" t="s">
        <v>16</v>
      </c>
      <c r="C32" s="8" t="s">
        <v>16</v>
      </c>
      <c r="D32" s="7" t="s">
        <v>16</v>
      </c>
      <c r="E32" s="8" t="s">
        <v>16</v>
      </c>
      <c r="F32" s="13">
        <v>2994243</v>
      </c>
      <c r="G32" s="14">
        <f>F32*5.25</f>
        <v>15719775.75</v>
      </c>
      <c r="H32" s="8" t="s">
        <v>16</v>
      </c>
      <c r="I32" s="8" t="s">
        <v>16</v>
      </c>
      <c r="J32" s="8" t="s">
        <v>16</v>
      </c>
      <c r="K32" s="8" t="s">
        <v>16</v>
      </c>
      <c r="L32" s="8" t="s">
        <v>16</v>
      </c>
      <c r="M32" s="8" t="s">
        <v>16</v>
      </c>
      <c r="N32" s="5">
        <f t="shared" si="2"/>
        <v>2994243</v>
      </c>
      <c r="O32" s="6">
        <f t="shared" si="2"/>
        <v>15719775.75</v>
      </c>
    </row>
    <row r="33" spans="1:15" ht="15" customHeight="1" x14ac:dyDescent="0.25">
      <c r="A33" s="11" t="s">
        <v>47</v>
      </c>
      <c r="B33" s="7" t="s">
        <v>16</v>
      </c>
      <c r="C33" s="8" t="s">
        <v>16</v>
      </c>
      <c r="D33" s="7" t="s">
        <v>16</v>
      </c>
      <c r="E33" s="8" t="s">
        <v>16</v>
      </c>
      <c r="F33" s="13">
        <v>3007883</v>
      </c>
      <c r="G33" s="14">
        <f>F33*4.53</f>
        <v>13625709.99</v>
      </c>
      <c r="H33" s="8" t="s">
        <v>16</v>
      </c>
      <c r="I33" s="8" t="s">
        <v>16</v>
      </c>
      <c r="J33" s="8" t="s">
        <v>16</v>
      </c>
      <c r="K33" s="8" t="s">
        <v>16</v>
      </c>
      <c r="L33" s="8" t="s">
        <v>16</v>
      </c>
      <c r="M33" s="8" t="s">
        <v>16</v>
      </c>
      <c r="N33" s="5">
        <f t="shared" si="2"/>
        <v>3007883</v>
      </c>
      <c r="O33" s="6">
        <f t="shared" si="2"/>
        <v>13625709.99</v>
      </c>
    </row>
    <row r="34" spans="1:15" ht="15" customHeight="1" x14ac:dyDescent="0.25">
      <c r="A34" s="11" t="s">
        <v>48</v>
      </c>
      <c r="B34" s="7" t="s">
        <v>16</v>
      </c>
      <c r="C34" s="8" t="s">
        <v>16</v>
      </c>
      <c r="D34" s="7" t="s">
        <v>16</v>
      </c>
      <c r="F34" s="13">
        <v>3066826</v>
      </c>
      <c r="G34" s="14">
        <f>F34*4.54</f>
        <v>13923390.040000001</v>
      </c>
      <c r="H34" s="8" t="s">
        <v>16</v>
      </c>
      <c r="I34" s="8" t="s">
        <v>16</v>
      </c>
      <c r="J34" s="8" t="s">
        <v>16</v>
      </c>
      <c r="K34" s="8" t="s">
        <v>16</v>
      </c>
      <c r="L34" s="8" t="s">
        <v>16</v>
      </c>
      <c r="M34" s="8" t="s">
        <v>16</v>
      </c>
      <c r="N34" s="5">
        <f t="shared" si="2"/>
        <v>3066826</v>
      </c>
      <c r="O34" s="6">
        <f t="shared" si="2"/>
        <v>13923390.040000001</v>
      </c>
    </row>
    <row r="35" spans="1:15" ht="15" customHeight="1" x14ac:dyDescent="0.25">
      <c r="A35" s="11" t="s">
        <v>49</v>
      </c>
      <c r="B35" s="7" t="s">
        <v>16</v>
      </c>
      <c r="C35" s="8" t="s">
        <v>16</v>
      </c>
      <c r="D35" s="7" t="s">
        <v>16</v>
      </c>
      <c r="E35" s="8" t="s">
        <v>16</v>
      </c>
      <c r="F35" s="13">
        <v>2946826</v>
      </c>
      <c r="G35" s="14">
        <f>F35*3.55</f>
        <v>10461232.299999999</v>
      </c>
      <c r="H35" s="8" t="s">
        <v>16</v>
      </c>
      <c r="I35" s="8" t="s">
        <v>16</v>
      </c>
      <c r="J35" s="8" t="s">
        <v>16</v>
      </c>
      <c r="K35" s="8" t="s">
        <v>16</v>
      </c>
      <c r="L35" s="8" t="s">
        <v>16</v>
      </c>
      <c r="M35" s="8" t="s">
        <v>16</v>
      </c>
      <c r="N35" s="5">
        <f t="shared" si="2"/>
        <v>2946826</v>
      </c>
      <c r="O35" s="6">
        <f t="shared" si="2"/>
        <v>10461232.299999999</v>
      </c>
    </row>
    <row r="36" spans="1:15" ht="15" customHeight="1" x14ac:dyDescent="0.25">
      <c r="A36" s="11" t="s">
        <v>50</v>
      </c>
      <c r="B36" s="7" t="s">
        <v>16</v>
      </c>
      <c r="C36" s="8" t="s">
        <v>16</v>
      </c>
      <c r="E36" s="8" t="s">
        <v>16</v>
      </c>
      <c r="F36" s="13">
        <v>2973258</v>
      </c>
      <c r="G36" s="14">
        <f>F36*3</f>
        <v>8919774</v>
      </c>
      <c r="H36" s="8" t="s">
        <v>16</v>
      </c>
      <c r="I36" s="8" t="s">
        <v>16</v>
      </c>
      <c r="J36" s="8" t="s">
        <v>16</v>
      </c>
      <c r="K36" s="8" t="s">
        <v>16</v>
      </c>
      <c r="L36" s="8" t="s">
        <v>16</v>
      </c>
      <c r="M36" s="8" t="s">
        <v>16</v>
      </c>
      <c r="N36" s="5">
        <f t="shared" si="2"/>
        <v>2973258</v>
      </c>
      <c r="O36" s="6">
        <f t="shared" si="2"/>
        <v>8919774</v>
      </c>
    </row>
    <row r="37" spans="1:15" ht="15" customHeight="1" x14ac:dyDescent="0.25">
      <c r="A37" s="11" t="s">
        <v>51</v>
      </c>
      <c r="B37" s="7" t="s">
        <v>16</v>
      </c>
      <c r="C37" s="8" t="s">
        <v>16</v>
      </c>
      <c r="D37" s="7" t="s">
        <v>16</v>
      </c>
      <c r="E37" s="8" t="s">
        <v>16</v>
      </c>
      <c r="F37" s="13">
        <v>2973542</v>
      </c>
      <c r="G37" s="14">
        <f>F37*2.53</f>
        <v>7523061.2599999998</v>
      </c>
      <c r="H37" s="8" t="s">
        <v>16</v>
      </c>
      <c r="I37" s="8" t="s">
        <v>16</v>
      </c>
      <c r="J37" s="8" t="s">
        <v>16</v>
      </c>
      <c r="K37" s="8" t="s">
        <v>16</v>
      </c>
      <c r="L37" s="8" t="s">
        <v>16</v>
      </c>
      <c r="M37" s="8" t="s">
        <v>16</v>
      </c>
      <c r="N37" s="5">
        <f t="shared" si="2"/>
        <v>2973542</v>
      </c>
      <c r="O37" s="6">
        <f t="shared" si="2"/>
        <v>7523061.2599999998</v>
      </c>
    </row>
    <row r="38" spans="1:15" ht="15" customHeight="1" x14ac:dyDescent="0.25">
      <c r="A38" s="11" t="s">
        <v>52</v>
      </c>
      <c r="B38" s="7" t="s">
        <v>16</v>
      </c>
      <c r="C38" s="8" t="s">
        <v>16</v>
      </c>
      <c r="D38" s="7" t="s">
        <v>16</v>
      </c>
      <c r="E38" s="8" t="s">
        <v>16</v>
      </c>
      <c r="F38" s="13">
        <v>2973543</v>
      </c>
      <c r="G38" s="14">
        <f>F38*4.35</f>
        <v>12934912.049999999</v>
      </c>
      <c r="H38" s="8" t="s">
        <v>16</v>
      </c>
      <c r="I38" s="8" t="s">
        <v>16</v>
      </c>
      <c r="J38" s="5" t="s">
        <v>16</v>
      </c>
      <c r="K38" s="8" t="s">
        <v>16</v>
      </c>
      <c r="L38" s="8" t="s">
        <v>16</v>
      </c>
      <c r="M38" s="8" t="s">
        <v>16</v>
      </c>
      <c r="N38" s="5">
        <f t="shared" si="2"/>
        <v>2973543</v>
      </c>
      <c r="O38" s="6">
        <f t="shared" si="2"/>
        <v>12934912.049999999</v>
      </c>
    </row>
    <row r="39" spans="1:15" ht="15" customHeight="1" x14ac:dyDescent="0.25">
      <c r="A39" s="11" t="s">
        <v>53</v>
      </c>
      <c r="B39" s="7" t="s">
        <v>16</v>
      </c>
      <c r="C39" s="8" t="s">
        <v>16</v>
      </c>
      <c r="D39" s="7" t="s">
        <v>16</v>
      </c>
      <c r="E39" s="8" t="s">
        <v>16</v>
      </c>
      <c r="F39" s="13">
        <v>2973543</v>
      </c>
      <c r="G39" s="14">
        <f>F39*3.8</f>
        <v>11299463.4</v>
      </c>
      <c r="H39" s="8" t="s">
        <v>16</v>
      </c>
      <c r="I39" s="8" t="s">
        <v>16</v>
      </c>
      <c r="J39" s="5" t="s">
        <v>16</v>
      </c>
      <c r="K39" s="8" t="s">
        <v>16</v>
      </c>
      <c r="L39" s="8" t="s">
        <v>16</v>
      </c>
      <c r="M39" s="8" t="s">
        <v>16</v>
      </c>
      <c r="N39" s="5">
        <f t="shared" si="2"/>
        <v>2973543</v>
      </c>
      <c r="O39" s="6">
        <f>G39</f>
        <v>11299463.4</v>
      </c>
    </row>
    <row r="40" spans="1:15" ht="15" customHeight="1" x14ac:dyDescent="0.25">
      <c r="A40" s="11" t="s">
        <v>54</v>
      </c>
      <c r="B40" s="7" t="s">
        <v>16</v>
      </c>
      <c r="C40" s="8" t="s">
        <v>16</v>
      </c>
      <c r="D40" s="7" t="s">
        <v>16</v>
      </c>
      <c r="E40" s="8" t="s">
        <v>16</v>
      </c>
      <c r="F40" s="15" t="s">
        <v>55</v>
      </c>
      <c r="G40" s="16" t="s">
        <v>55</v>
      </c>
      <c r="H40" s="17">
        <v>2539908</v>
      </c>
      <c r="I40" s="8">
        <f>+H40*3.79</f>
        <v>9626251.3200000003</v>
      </c>
      <c r="J40" s="5" t="s">
        <v>16</v>
      </c>
      <c r="K40" s="8" t="s">
        <v>16</v>
      </c>
      <c r="L40" s="8" t="s">
        <v>16</v>
      </c>
      <c r="M40" s="8" t="s">
        <v>16</v>
      </c>
      <c r="N40" s="5">
        <f t="shared" ref="N40:O49" si="3">H40</f>
        <v>2539908</v>
      </c>
      <c r="O40" s="6">
        <f t="shared" si="3"/>
        <v>9626251.3200000003</v>
      </c>
    </row>
    <row r="41" spans="1:15" ht="15" customHeight="1" x14ac:dyDescent="0.25">
      <c r="A41" s="11" t="s">
        <v>56</v>
      </c>
      <c r="B41" s="7" t="s">
        <v>16</v>
      </c>
      <c r="C41" s="8" t="s">
        <v>16</v>
      </c>
      <c r="D41" s="7" t="s">
        <v>16</v>
      </c>
      <c r="E41" s="8" t="s">
        <v>16</v>
      </c>
      <c r="F41" s="15" t="s">
        <v>55</v>
      </c>
      <c r="G41" s="16" t="s">
        <v>55</v>
      </c>
      <c r="H41" s="17">
        <v>2576249</v>
      </c>
      <c r="I41" s="8">
        <f>+H41*4.02</f>
        <v>10356520.979999999</v>
      </c>
      <c r="J41" s="5" t="s">
        <v>16</v>
      </c>
      <c r="K41" s="8" t="s">
        <v>16</v>
      </c>
      <c r="L41" s="8" t="s">
        <v>16</v>
      </c>
      <c r="M41" s="8" t="s">
        <v>16</v>
      </c>
      <c r="N41" s="5">
        <f t="shared" si="3"/>
        <v>2576249</v>
      </c>
      <c r="O41" s="6">
        <f t="shared" si="3"/>
        <v>10356520.979999999</v>
      </c>
    </row>
    <row r="42" spans="1:15" ht="15" customHeight="1" x14ac:dyDescent="0.25">
      <c r="A42" s="11" t="s">
        <v>57</v>
      </c>
      <c r="B42" s="7" t="s">
        <v>16</v>
      </c>
      <c r="C42" s="7" t="s">
        <v>16</v>
      </c>
      <c r="D42" s="7" t="s">
        <v>16</v>
      </c>
      <c r="E42" s="7" t="s">
        <v>16</v>
      </c>
      <c r="F42" s="7" t="s">
        <v>16</v>
      </c>
      <c r="G42" s="7" t="s">
        <v>16</v>
      </c>
      <c r="H42" s="17">
        <v>2576249</v>
      </c>
      <c r="I42" s="8">
        <f>H42*4.5</f>
        <v>11593120.5</v>
      </c>
      <c r="J42" s="5" t="s">
        <v>16</v>
      </c>
      <c r="K42" s="8" t="s">
        <v>16</v>
      </c>
      <c r="L42" s="8" t="s">
        <v>16</v>
      </c>
      <c r="M42" s="8" t="s">
        <v>16</v>
      </c>
      <c r="N42" s="5">
        <f t="shared" si="3"/>
        <v>2576249</v>
      </c>
      <c r="O42" s="6">
        <f t="shared" si="3"/>
        <v>11593120.5</v>
      </c>
    </row>
    <row r="43" spans="1:15" ht="15" customHeight="1" x14ac:dyDescent="0.25">
      <c r="A43" s="11" t="s">
        <v>58</v>
      </c>
      <c r="B43" s="8" t="s">
        <v>16</v>
      </c>
      <c r="C43" s="8" t="s">
        <v>16</v>
      </c>
      <c r="D43" s="8" t="s">
        <v>16</v>
      </c>
      <c r="E43" s="8" t="s">
        <v>16</v>
      </c>
      <c r="F43" s="8" t="s">
        <v>16</v>
      </c>
      <c r="G43" s="8" t="s">
        <v>16</v>
      </c>
      <c r="H43" s="17">
        <v>2576249</v>
      </c>
      <c r="I43" s="8">
        <f>H43*5.35</f>
        <v>13782932.149999999</v>
      </c>
      <c r="J43" s="5" t="s">
        <v>16</v>
      </c>
      <c r="K43" s="8" t="s">
        <v>16</v>
      </c>
      <c r="L43" s="8" t="s">
        <v>16</v>
      </c>
      <c r="M43" s="8" t="s">
        <v>16</v>
      </c>
      <c r="N43" s="5">
        <f t="shared" si="3"/>
        <v>2576249</v>
      </c>
      <c r="O43" s="6">
        <f t="shared" si="3"/>
        <v>13782932.149999999</v>
      </c>
    </row>
    <row r="44" spans="1:15" ht="15" customHeight="1" x14ac:dyDescent="0.25">
      <c r="A44" s="11" t="s">
        <v>59</v>
      </c>
      <c r="B44" s="8" t="s">
        <v>16</v>
      </c>
      <c r="C44" s="8" t="s">
        <v>16</v>
      </c>
      <c r="D44" s="8" t="s">
        <v>16</v>
      </c>
      <c r="E44" s="8" t="s">
        <v>16</v>
      </c>
      <c r="F44" s="8" t="s">
        <v>16</v>
      </c>
      <c r="G44" s="8" t="s">
        <v>16</v>
      </c>
      <c r="H44" s="17">
        <v>2387512</v>
      </c>
      <c r="I44" s="8">
        <f>H44*5.27</f>
        <v>12582188.239999998</v>
      </c>
      <c r="J44" s="5" t="s">
        <v>16</v>
      </c>
      <c r="K44" s="8" t="s">
        <v>16</v>
      </c>
      <c r="L44" s="8" t="s">
        <v>16</v>
      </c>
      <c r="M44" s="8" t="s">
        <v>16</v>
      </c>
      <c r="N44" s="5">
        <f t="shared" si="3"/>
        <v>2387512</v>
      </c>
      <c r="O44" s="6">
        <f t="shared" si="3"/>
        <v>12582188.239999998</v>
      </c>
    </row>
    <row r="45" spans="1:15" ht="15" customHeight="1" x14ac:dyDescent="0.25">
      <c r="A45" s="11" t="s">
        <v>60</v>
      </c>
      <c r="B45" s="8" t="s">
        <v>16</v>
      </c>
      <c r="C45" s="8" t="s">
        <v>16</v>
      </c>
      <c r="D45" s="8" t="s">
        <v>16</v>
      </c>
      <c r="E45" s="8" t="s">
        <v>16</v>
      </c>
      <c r="F45" s="8" t="s">
        <v>16</v>
      </c>
      <c r="G45" s="8" t="s">
        <v>16</v>
      </c>
      <c r="H45" s="17">
        <v>2389718</v>
      </c>
      <c r="I45" s="8">
        <f>H45*5.62</f>
        <v>13430215.16</v>
      </c>
      <c r="J45" s="5" t="s">
        <v>16</v>
      </c>
      <c r="K45" s="8" t="s">
        <v>16</v>
      </c>
      <c r="L45" s="8" t="s">
        <v>16</v>
      </c>
      <c r="M45" s="8" t="s">
        <v>16</v>
      </c>
      <c r="N45" s="5">
        <f t="shared" si="3"/>
        <v>2389718</v>
      </c>
      <c r="O45" s="6">
        <f t="shared" si="3"/>
        <v>13430215.16</v>
      </c>
    </row>
    <row r="46" spans="1:15" ht="15" customHeight="1" x14ac:dyDescent="0.25">
      <c r="A46" s="11" t="s">
        <v>61</v>
      </c>
      <c r="B46" s="8" t="s">
        <v>16</v>
      </c>
      <c r="C46" s="8" t="s">
        <v>16</v>
      </c>
      <c r="D46" s="8" t="s">
        <v>16</v>
      </c>
      <c r="E46" s="8" t="s">
        <v>16</v>
      </c>
      <c r="F46" s="8" t="s">
        <v>16</v>
      </c>
      <c r="G46" s="8" t="s">
        <v>16</v>
      </c>
      <c r="H46" s="17">
        <v>2620524</v>
      </c>
      <c r="I46" s="8">
        <v>13626724.800000001</v>
      </c>
      <c r="J46" s="5" t="s">
        <v>16</v>
      </c>
      <c r="K46" s="8" t="s">
        <v>16</v>
      </c>
      <c r="L46" s="8" t="s">
        <v>16</v>
      </c>
      <c r="M46" s="8" t="s">
        <v>16</v>
      </c>
      <c r="N46" s="5">
        <f t="shared" si="3"/>
        <v>2620524</v>
      </c>
      <c r="O46" s="6">
        <f t="shared" si="3"/>
        <v>13626724.800000001</v>
      </c>
    </row>
    <row r="47" spans="1:15" ht="15" customHeight="1" x14ac:dyDescent="0.25">
      <c r="A47" s="11" t="s">
        <v>62</v>
      </c>
      <c r="B47" s="8" t="s">
        <v>16</v>
      </c>
      <c r="C47" s="8" t="s">
        <v>16</v>
      </c>
      <c r="D47" s="8" t="s">
        <v>16</v>
      </c>
      <c r="E47" s="8" t="s">
        <v>16</v>
      </c>
      <c r="F47" s="8" t="s">
        <v>16</v>
      </c>
      <c r="G47" s="8" t="s">
        <v>16</v>
      </c>
      <c r="H47" s="17">
        <v>2620525</v>
      </c>
      <c r="I47" s="8">
        <f>H47*5.61</f>
        <v>14701145.25</v>
      </c>
      <c r="J47" s="5" t="s">
        <v>16</v>
      </c>
      <c r="K47" s="8" t="s">
        <v>16</v>
      </c>
      <c r="L47" s="8" t="s">
        <v>16</v>
      </c>
      <c r="M47" s="8" t="s">
        <v>16</v>
      </c>
      <c r="N47" s="5">
        <f t="shared" si="3"/>
        <v>2620525</v>
      </c>
      <c r="O47" s="6">
        <f>I47</f>
        <v>14701145.25</v>
      </c>
    </row>
    <row r="48" spans="1:15" ht="15" customHeight="1" x14ac:dyDescent="0.25">
      <c r="A48" s="11" t="s">
        <v>63</v>
      </c>
      <c r="B48" s="8" t="s">
        <v>16</v>
      </c>
      <c r="C48" s="8" t="s">
        <v>16</v>
      </c>
      <c r="D48" s="8" t="s">
        <v>16</v>
      </c>
      <c r="E48" s="8" t="s">
        <v>16</v>
      </c>
      <c r="F48" s="8" t="s">
        <v>16</v>
      </c>
      <c r="G48" s="8" t="s">
        <v>16</v>
      </c>
      <c r="H48" s="17">
        <v>2330353</v>
      </c>
      <c r="I48" s="8">
        <f>H48*5.65</f>
        <v>13166494.450000001</v>
      </c>
      <c r="J48" s="5" t="s">
        <v>16</v>
      </c>
      <c r="K48" s="8" t="s">
        <v>16</v>
      </c>
      <c r="L48" s="8" t="s">
        <v>16</v>
      </c>
      <c r="M48" s="8" t="s">
        <v>16</v>
      </c>
      <c r="N48" s="5">
        <f t="shared" si="3"/>
        <v>2330353</v>
      </c>
      <c r="O48" s="6">
        <f>I48</f>
        <v>13166494.450000001</v>
      </c>
    </row>
    <row r="49" spans="1:15" ht="15" customHeight="1" x14ac:dyDescent="0.25">
      <c r="A49" s="11" t="s">
        <v>64</v>
      </c>
      <c r="B49" s="8" t="s">
        <v>16</v>
      </c>
      <c r="C49" s="8" t="s">
        <v>16</v>
      </c>
      <c r="D49" s="8" t="s">
        <v>16</v>
      </c>
      <c r="E49" s="8" t="s">
        <v>16</v>
      </c>
      <c r="F49" s="8" t="s">
        <v>16</v>
      </c>
      <c r="G49" s="8" t="s">
        <v>16</v>
      </c>
      <c r="H49" s="17">
        <v>2314790</v>
      </c>
      <c r="I49" s="8">
        <f>H49*5.75</f>
        <v>13310042.5</v>
      </c>
      <c r="J49" s="5" t="s">
        <v>16</v>
      </c>
      <c r="K49" s="8" t="s">
        <v>16</v>
      </c>
      <c r="L49" s="8" t="s">
        <v>16</v>
      </c>
      <c r="M49" s="8" t="s">
        <v>16</v>
      </c>
      <c r="N49" s="5">
        <f t="shared" si="3"/>
        <v>2314790</v>
      </c>
      <c r="O49" s="6">
        <f>I49</f>
        <v>13310042.5</v>
      </c>
    </row>
    <row r="50" spans="1:15" ht="15" customHeight="1" x14ac:dyDescent="0.25">
      <c r="A50" s="11" t="s">
        <v>65</v>
      </c>
      <c r="B50" s="8" t="s">
        <v>16</v>
      </c>
      <c r="C50" s="8" t="s">
        <v>16</v>
      </c>
      <c r="D50" s="8" t="s">
        <v>16</v>
      </c>
      <c r="E50" s="8" t="s">
        <v>16</v>
      </c>
      <c r="F50" s="8" t="s">
        <v>16</v>
      </c>
      <c r="G50" s="8" t="s">
        <v>16</v>
      </c>
      <c r="H50" s="17">
        <v>2314790</v>
      </c>
      <c r="I50" s="8">
        <f>H50*6.82</f>
        <v>15786867.800000001</v>
      </c>
      <c r="J50" s="5" t="s">
        <v>16</v>
      </c>
      <c r="K50" s="8" t="s">
        <v>16</v>
      </c>
      <c r="L50" s="8" t="s">
        <v>16</v>
      </c>
      <c r="M50" s="8" t="s">
        <v>16</v>
      </c>
      <c r="N50" s="5">
        <f>H50</f>
        <v>2314790</v>
      </c>
      <c r="O50" s="6">
        <f>I50</f>
        <v>15786867.800000001</v>
      </c>
    </row>
    <row r="51" spans="1:15" ht="15" customHeight="1" x14ac:dyDescent="0.25">
      <c r="A51" s="11" t="s">
        <v>66</v>
      </c>
      <c r="B51" s="8" t="s">
        <v>16</v>
      </c>
      <c r="C51" s="8" t="s">
        <v>16</v>
      </c>
      <c r="D51" s="8" t="s">
        <v>16</v>
      </c>
      <c r="E51" s="8" t="s">
        <v>16</v>
      </c>
      <c r="F51" s="8" t="s">
        <v>16</v>
      </c>
      <c r="G51" s="8" t="s">
        <v>16</v>
      </c>
      <c r="H51" s="17">
        <v>2359501</v>
      </c>
      <c r="I51" s="8">
        <f>H51*7.41</f>
        <v>17483902.41</v>
      </c>
      <c r="J51" s="5" t="s">
        <v>16</v>
      </c>
      <c r="K51" s="8" t="s">
        <v>16</v>
      </c>
      <c r="L51" s="8" t="s">
        <v>16</v>
      </c>
      <c r="M51" s="8" t="s">
        <v>16</v>
      </c>
      <c r="N51" s="5">
        <f>H51</f>
        <v>2359501</v>
      </c>
      <c r="O51" s="6">
        <f>I51</f>
        <v>17483902.41</v>
      </c>
    </row>
    <row r="52" spans="1:15" ht="15" customHeight="1" x14ac:dyDescent="0.25">
      <c r="A52" s="11" t="s">
        <v>67</v>
      </c>
      <c r="B52" s="8" t="s">
        <v>16</v>
      </c>
      <c r="C52" s="8" t="s">
        <v>16</v>
      </c>
      <c r="D52" s="8" t="s">
        <v>16</v>
      </c>
      <c r="E52" s="8" t="s">
        <v>16</v>
      </c>
      <c r="F52" s="8" t="s">
        <v>16</v>
      </c>
      <c r="G52" s="8" t="s">
        <v>16</v>
      </c>
      <c r="H52" s="8" t="s">
        <v>16</v>
      </c>
      <c r="I52" s="8" t="s">
        <v>16</v>
      </c>
      <c r="J52" s="5">
        <v>2870129</v>
      </c>
      <c r="K52" s="8">
        <f>J52*7.6</f>
        <v>21812980.399999999</v>
      </c>
      <c r="L52" s="8" t="s">
        <v>16</v>
      </c>
      <c r="M52" s="8" t="s">
        <v>16</v>
      </c>
      <c r="N52" s="5">
        <f t="shared" ref="N52:O55" si="4">J52</f>
        <v>2870129</v>
      </c>
      <c r="O52" s="6">
        <f t="shared" si="4"/>
        <v>21812980.399999999</v>
      </c>
    </row>
    <row r="53" spans="1:15" ht="15" customHeight="1" x14ac:dyDescent="0.25">
      <c r="A53" s="11" t="s">
        <v>68</v>
      </c>
      <c r="B53" s="18" t="s">
        <v>55</v>
      </c>
      <c r="C53" s="18" t="s">
        <v>55</v>
      </c>
      <c r="D53" s="18" t="s">
        <v>55</v>
      </c>
      <c r="E53" s="18" t="s">
        <v>55</v>
      </c>
      <c r="F53" s="18" t="s">
        <v>55</v>
      </c>
      <c r="G53" s="18" t="s">
        <v>55</v>
      </c>
      <c r="H53" s="18" t="s">
        <v>55</v>
      </c>
      <c r="I53" s="18" t="s">
        <v>55</v>
      </c>
      <c r="J53" s="5">
        <v>2851783</v>
      </c>
      <c r="K53" s="8">
        <f>J53*7.97</f>
        <v>22728710.509999998</v>
      </c>
      <c r="L53" s="8" t="s">
        <v>16</v>
      </c>
      <c r="M53" s="8" t="s">
        <v>16</v>
      </c>
      <c r="N53" s="5">
        <f t="shared" si="4"/>
        <v>2851783</v>
      </c>
      <c r="O53" s="6">
        <f t="shared" si="4"/>
        <v>22728710.509999998</v>
      </c>
    </row>
    <row r="54" spans="1:15" ht="15" customHeight="1" x14ac:dyDescent="0.25">
      <c r="A54" s="11" t="s">
        <v>69</v>
      </c>
      <c r="B54" s="18" t="s">
        <v>55</v>
      </c>
      <c r="C54" s="18" t="s">
        <v>55</v>
      </c>
      <c r="D54" s="18" t="s">
        <v>55</v>
      </c>
      <c r="E54" s="18" t="s">
        <v>55</v>
      </c>
      <c r="F54" s="18" t="s">
        <v>55</v>
      </c>
      <c r="G54" s="18" t="s">
        <v>55</v>
      </c>
      <c r="H54" s="18" t="s">
        <v>55</v>
      </c>
      <c r="I54" s="18" t="s">
        <v>55</v>
      </c>
      <c r="J54" s="5">
        <v>2851783</v>
      </c>
      <c r="K54" s="8">
        <f>J54*9.3</f>
        <v>26521581.900000002</v>
      </c>
      <c r="L54" s="8" t="s">
        <v>16</v>
      </c>
      <c r="M54" s="8" t="s">
        <v>16</v>
      </c>
      <c r="N54" s="5">
        <f t="shared" si="4"/>
        <v>2851783</v>
      </c>
      <c r="O54" s="6">
        <f t="shared" si="4"/>
        <v>26521581.900000002</v>
      </c>
    </row>
    <row r="55" spans="1:15" ht="15" customHeight="1" x14ac:dyDescent="0.25">
      <c r="A55" s="11" t="s">
        <v>70</v>
      </c>
      <c r="B55" s="18" t="s">
        <v>55</v>
      </c>
      <c r="C55" s="18" t="s">
        <v>55</v>
      </c>
      <c r="D55" s="18" t="s">
        <v>55</v>
      </c>
      <c r="E55" s="18" t="s">
        <v>55</v>
      </c>
      <c r="F55" s="18" t="s">
        <v>55</v>
      </c>
      <c r="G55" s="18" t="s">
        <v>55</v>
      </c>
      <c r="H55" s="18" t="s">
        <v>55</v>
      </c>
      <c r="I55" s="18" t="s">
        <v>55</v>
      </c>
      <c r="J55" s="5">
        <v>3401257</v>
      </c>
      <c r="K55" s="8">
        <f>J55*13</f>
        <v>44216341</v>
      </c>
      <c r="L55" s="8" t="s">
        <v>16</v>
      </c>
      <c r="M55" s="8" t="s">
        <v>16</v>
      </c>
      <c r="N55" s="5">
        <f t="shared" si="4"/>
        <v>3401257</v>
      </c>
      <c r="O55" s="6">
        <f t="shared" si="4"/>
        <v>44216341</v>
      </c>
    </row>
    <row r="56" spans="1:15" ht="15" customHeight="1" x14ac:dyDescent="0.25">
      <c r="A56" s="11" t="s">
        <v>71</v>
      </c>
      <c r="B56" s="18" t="s">
        <v>55</v>
      </c>
      <c r="C56" s="18" t="s">
        <v>55</v>
      </c>
      <c r="D56" s="18" t="s">
        <v>55</v>
      </c>
      <c r="E56" s="18" t="s">
        <v>55</v>
      </c>
      <c r="F56" s="18" t="s">
        <v>55</v>
      </c>
      <c r="G56" s="18" t="s">
        <v>55</v>
      </c>
      <c r="H56" s="18" t="s">
        <v>55</v>
      </c>
      <c r="I56" s="18" t="s">
        <v>55</v>
      </c>
      <c r="J56" s="5">
        <v>2477283</v>
      </c>
      <c r="K56" s="8">
        <f>J56*13.5</f>
        <v>33443320.5</v>
      </c>
      <c r="L56" s="8" t="s">
        <v>16</v>
      </c>
      <c r="M56" s="8" t="s">
        <v>16</v>
      </c>
      <c r="N56" s="5">
        <v>2477283</v>
      </c>
      <c r="O56" s="6">
        <f>K56</f>
        <v>33443320.5</v>
      </c>
    </row>
    <row r="57" spans="1:15" ht="15" customHeight="1" x14ac:dyDescent="0.25">
      <c r="A57" s="11" t="s">
        <v>72</v>
      </c>
      <c r="B57" s="18" t="s">
        <v>55</v>
      </c>
      <c r="C57" s="18" t="s">
        <v>55</v>
      </c>
      <c r="D57" s="18" t="s">
        <v>55</v>
      </c>
      <c r="E57" s="18" t="s">
        <v>55</v>
      </c>
      <c r="F57" s="18" t="s">
        <v>55</v>
      </c>
      <c r="G57" s="18" t="s">
        <v>55</v>
      </c>
      <c r="H57" s="18" t="s">
        <v>55</v>
      </c>
      <c r="I57" s="18" t="s">
        <v>55</v>
      </c>
      <c r="J57" s="5">
        <v>2821238</v>
      </c>
      <c r="K57" s="8">
        <f>J57*13.9</f>
        <v>39215208.200000003</v>
      </c>
      <c r="L57" s="8" t="s">
        <v>16</v>
      </c>
      <c r="M57" s="8" t="s">
        <v>16</v>
      </c>
      <c r="N57" s="5">
        <f>J57</f>
        <v>2821238</v>
      </c>
      <c r="O57" s="6">
        <f>K57</f>
        <v>39215208.200000003</v>
      </c>
    </row>
    <row r="58" spans="1:15" ht="15" customHeight="1" x14ac:dyDescent="0.25">
      <c r="A58" s="11" t="s">
        <v>73</v>
      </c>
      <c r="B58" s="18" t="s">
        <v>55</v>
      </c>
      <c r="C58" s="18" t="s">
        <v>55</v>
      </c>
      <c r="D58" s="18" t="s">
        <v>55</v>
      </c>
      <c r="E58" s="18" t="s">
        <v>55</v>
      </c>
      <c r="F58" s="18" t="s">
        <v>55</v>
      </c>
      <c r="G58" s="18" t="s">
        <v>55</v>
      </c>
      <c r="H58" s="18" t="s">
        <v>55</v>
      </c>
      <c r="I58" s="18" t="s">
        <v>55</v>
      </c>
      <c r="J58" s="5">
        <v>2821238</v>
      </c>
      <c r="K58" s="8">
        <f>J58*13.45</f>
        <v>37945651.100000001</v>
      </c>
      <c r="L58" s="8" t="s">
        <v>16</v>
      </c>
      <c r="M58" s="8" t="s">
        <v>16</v>
      </c>
      <c r="N58" s="5">
        <v>2821238</v>
      </c>
      <c r="O58" s="6">
        <f>13.45*N58</f>
        <v>37945651.100000001</v>
      </c>
    </row>
    <row r="59" spans="1:15" ht="15" customHeight="1" x14ac:dyDescent="0.25">
      <c r="A59" s="11" t="s">
        <v>74</v>
      </c>
      <c r="B59" s="18" t="s">
        <v>55</v>
      </c>
      <c r="C59" s="18" t="s">
        <v>55</v>
      </c>
      <c r="D59" s="18" t="s">
        <v>55</v>
      </c>
      <c r="E59" s="18" t="s">
        <v>55</v>
      </c>
      <c r="F59" s="18" t="s">
        <v>55</v>
      </c>
      <c r="G59" s="18" t="s">
        <v>55</v>
      </c>
      <c r="H59" s="18" t="s">
        <v>55</v>
      </c>
      <c r="I59" s="18" t="s">
        <v>55</v>
      </c>
      <c r="J59" s="5">
        <v>2821238</v>
      </c>
      <c r="K59" s="8">
        <f>J59*12.99</f>
        <v>36647881.619999997</v>
      </c>
      <c r="L59" s="8" t="s">
        <v>16</v>
      </c>
      <c r="M59" s="8" t="s">
        <v>16</v>
      </c>
      <c r="N59" s="5">
        <v>2821238</v>
      </c>
      <c r="O59" s="6">
        <f>N59*12.99</f>
        <v>36647881.619999997</v>
      </c>
    </row>
    <row r="60" spans="1:15" ht="15" customHeight="1" x14ac:dyDescent="0.25">
      <c r="A60" s="11" t="s">
        <v>75</v>
      </c>
      <c r="B60" s="18" t="s">
        <v>55</v>
      </c>
      <c r="C60" s="18" t="s">
        <v>55</v>
      </c>
      <c r="D60" s="18" t="s">
        <v>55</v>
      </c>
      <c r="E60" s="18" t="s">
        <v>55</v>
      </c>
      <c r="F60" s="18" t="s">
        <v>55</v>
      </c>
      <c r="G60" s="18" t="s">
        <v>55</v>
      </c>
      <c r="H60" s="18" t="s">
        <v>55</v>
      </c>
      <c r="I60" s="18" t="s">
        <v>55</v>
      </c>
      <c r="J60" s="5">
        <v>2596685</v>
      </c>
      <c r="K60" s="8">
        <f>J60*12.5</f>
        <v>32458562.5</v>
      </c>
      <c r="L60" s="8" t="s">
        <v>16</v>
      </c>
      <c r="M60" s="8" t="s">
        <v>16</v>
      </c>
      <c r="N60" s="5">
        <v>2596685</v>
      </c>
      <c r="O60" s="6">
        <f>N60*12.5</f>
        <v>32458562.5</v>
      </c>
    </row>
    <row r="61" spans="1:15" ht="15" customHeight="1" x14ac:dyDescent="0.25">
      <c r="A61" s="11" t="s">
        <v>76</v>
      </c>
      <c r="B61" s="18" t="s">
        <v>55</v>
      </c>
      <c r="C61" s="18" t="s">
        <v>55</v>
      </c>
      <c r="D61" s="18" t="s">
        <v>55</v>
      </c>
      <c r="E61" s="18" t="s">
        <v>55</v>
      </c>
      <c r="F61" s="18" t="s">
        <v>55</v>
      </c>
      <c r="G61" s="18" t="s">
        <v>55</v>
      </c>
      <c r="H61" s="18" t="s">
        <v>55</v>
      </c>
      <c r="I61" s="18" t="s">
        <v>55</v>
      </c>
      <c r="J61" s="5">
        <v>2616709</v>
      </c>
      <c r="K61" s="8">
        <f>J61*12.73</f>
        <v>33310705.57</v>
      </c>
      <c r="L61" s="8" t="s">
        <v>16</v>
      </c>
      <c r="M61" s="8" t="s">
        <v>16</v>
      </c>
      <c r="N61" s="5">
        <v>2616709</v>
      </c>
      <c r="O61" s="6">
        <f>N61*12.73</f>
        <v>33310705.57</v>
      </c>
    </row>
    <row r="62" spans="1:15" ht="15" customHeight="1" x14ac:dyDescent="0.25">
      <c r="A62" s="11" t="s">
        <v>77</v>
      </c>
      <c r="B62" s="18" t="s">
        <v>55</v>
      </c>
      <c r="C62" s="18" t="s">
        <v>55</v>
      </c>
      <c r="D62" s="18" t="s">
        <v>55</v>
      </c>
      <c r="E62" s="18" t="s">
        <v>55</v>
      </c>
      <c r="F62" s="18" t="s">
        <v>55</v>
      </c>
      <c r="G62" s="18" t="s">
        <v>55</v>
      </c>
      <c r="H62" s="18" t="s">
        <v>55</v>
      </c>
      <c r="I62" s="18" t="s">
        <v>55</v>
      </c>
      <c r="J62" s="5">
        <v>2616709</v>
      </c>
      <c r="K62" s="8">
        <f>J62*13.85</f>
        <v>36241419.649999999</v>
      </c>
      <c r="L62" s="8" t="s">
        <v>16</v>
      </c>
      <c r="M62" s="8" t="s">
        <v>16</v>
      </c>
      <c r="N62" s="5">
        <f>J62</f>
        <v>2616709</v>
      </c>
      <c r="O62" s="6">
        <f>K62</f>
        <v>36241419.649999999</v>
      </c>
    </row>
    <row r="63" spans="1:15" ht="15" customHeight="1" x14ac:dyDescent="0.25">
      <c r="A63" s="11" t="s">
        <v>78</v>
      </c>
      <c r="B63" s="18" t="s">
        <v>55</v>
      </c>
      <c r="C63" s="18" t="s">
        <v>55</v>
      </c>
      <c r="D63" s="18" t="s">
        <v>55</v>
      </c>
      <c r="E63" s="18" t="s">
        <v>55</v>
      </c>
      <c r="F63" s="18" t="s">
        <v>55</v>
      </c>
      <c r="G63" s="18" t="s">
        <v>55</v>
      </c>
      <c r="H63" s="18" t="s">
        <v>55</v>
      </c>
      <c r="I63" s="18" t="s">
        <v>55</v>
      </c>
      <c r="J63" s="5">
        <f>2616709+780554</f>
        <v>3397263</v>
      </c>
      <c r="K63" s="8">
        <f>J63*14.88</f>
        <v>50551273.440000005</v>
      </c>
      <c r="L63" s="8" t="s">
        <v>16</v>
      </c>
      <c r="M63" s="8" t="s">
        <v>16</v>
      </c>
      <c r="N63" s="5">
        <f>J63</f>
        <v>3397263</v>
      </c>
      <c r="O63" s="6">
        <f>N63*14.88</f>
        <v>50551273.440000005</v>
      </c>
    </row>
    <row r="64" spans="1:15" ht="15" customHeight="1" x14ac:dyDescent="0.25">
      <c r="A64" s="11" t="s">
        <v>79</v>
      </c>
      <c r="B64" s="18" t="s">
        <v>55</v>
      </c>
      <c r="C64" s="18" t="s">
        <v>55</v>
      </c>
      <c r="D64" s="18" t="s">
        <v>55</v>
      </c>
      <c r="E64" s="18" t="s">
        <v>55</v>
      </c>
      <c r="F64" s="18" t="s">
        <v>55</v>
      </c>
      <c r="G64" s="18" t="s">
        <v>55</v>
      </c>
      <c r="H64" s="18" t="s">
        <v>55</v>
      </c>
      <c r="I64" s="18" t="s">
        <v>55</v>
      </c>
      <c r="J64" s="18" t="s">
        <v>55</v>
      </c>
      <c r="K64" s="18" t="s">
        <v>55</v>
      </c>
      <c r="L64" s="5">
        <v>4303526</v>
      </c>
      <c r="M64" s="8">
        <f>L64*16</f>
        <v>68856416</v>
      </c>
      <c r="N64" s="5">
        <f>L64</f>
        <v>4303526</v>
      </c>
      <c r="O64" s="6">
        <f>M64</f>
        <v>68856416</v>
      </c>
    </row>
    <row r="65" spans="1:15" ht="15" customHeight="1" x14ac:dyDescent="0.25">
      <c r="A65" s="11" t="s">
        <v>80</v>
      </c>
      <c r="B65" s="18" t="s">
        <v>55</v>
      </c>
      <c r="C65" s="18" t="s">
        <v>55</v>
      </c>
      <c r="D65" s="18" t="s">
        <v>55</v>
      </c>
      <c r="E65" s="18" t="s">
        <v>55</v>
      </c>
      <c r="F65" s="18" t="s">
        <v>55</v>
      </c>
      <c r="G65" s="18" t="s">
        <v>55</v>
      </c>
      <c r="H65" s="18" t="s">
        <v>55</v>
      </c>
      <c r="I65" s="18" t="s">
        <v>55</v>
      </c>
      <c r="J65" s="18" t="s">
        <v>55</v>
      </c>
      <c r="K65" s="18" t="s">
        <v>55</v>
      </c>
      <c r="L65" s="5">
        <v>2782327</v>
      </c>
      <c r="M65" s="8">
        <f>L65*21.03</f>
        <v>58512336.810000002</v>
      </c>
      <c r="N65" s="5">
        <f>L65</f>
        <v>2782327</v>
      </c>
      <c r="O65" s="6">
        <f>M65</f>
        <v>58512336.810000002</v>
      </c>
    </row>
    <row r="66" spans="1:15" ht="15" customHeight="1" x14ac:dyDescent="0.25">
      <c r="A66" s="11" t="s">
        <v>81</v>
      </c>
      <c r="B66" s="18" t="s">
        <v>55</v>
      </c>
      <c r="C66" s="18" t="s">
        <v>55</v>
      </c>
      <c r="D66" s="18" t="s">
        <v>55</v>
      </c>
      <c r="E66" s="18" t="s">
        <v>55</v>
      </c>
      <c r="F66" s="18" t="s">
        <v>55</v>
      </c>
      <c r="G66" s="18" t="s">
        <v>55</v>
      </c>
      <c r="H66" s="18" t="s">
        <v>55</v>
      </c>
      <c r="I66" s="18" t="s">
        <v>55</v>
      </c>
      <c r="J66" s="18" t="s">
        <v>55</v>
      </c>
      <c r="K66" s="18" t="s">
        <v>55</v>
      </c>
      <c r="L66" s="5">
        <v>2782327</v>
      </c>
      <c r="M66" s="8">
        <f>L66*25.75</f>
        <v>71644920.25</v>
      </c>
      <c r="N66" s="5">
        <v>2782327</v>
      </c>
      <c r="O66" s="6">
        <f>N66*25.75</f>
        <v>71644920.25</v>
      </c>
    </row>
    <row r="67" spans="1:15" ht="15" customHeight="1" x14ac:dyDescent="0.25">
      <c r="A67" s="11" t="s">
        <v>82</v>
      </c>
      <c r="B67" s="18" t="s">
        <v>55</v>
      </c>
      <c r="C67" s="18" t="s">
        <v>55</v>
      </c>
      <c r="D67" s="18" t="s">
        <v>55</v>
      </c>
      <c r="E67" s="18" t="s">
        <v>55</v>
      </c>
      <c r="F67" s="18" t="s">
        <v>55</v>
      </c>
      <c r="G67" s="18" t="s">
        <v>55</v>
      </c>
      <c r="H67" s="18" t="s">
        <v>55</v>
      </c>
      <c r="I67" s="18" t="s">
        <v>55</v>
      </c>
      <c r="J67" s="18" t="s">
        <v>55</v>
      </c>
      <c r="K67" s="18" t="s">
        <v>55</v>
      </c>
      <c r="L67" s="5">
        <v>2782327</v>
      </c>
      <c r="M67" s="8">
        <f>L67*20.05</f>
        <v>55785656.350000001</v>
      </c>
      <c r="N67" s="5">
        <v>2782327</v>
      </c>
      <c r="O67" s="6">
        <f>N67*20.05</f>
        <v>55785656.350000001</v>
      </c>
    </row>
    <row r="68" spans="1:15" ht="15" customHeight="1" x14ac:dyDescent="0.25">
      <c r="A68" s="11" t="s">
        <v>83</v>
      </c>
      <c r="B68" s="18" t="s">
        <v>55</v>
      </c>
      <c r="C68" s="18" t="s">
        <v>55</v>
      </c>
      <c r="D68" s="18" t="s">
        <v>55</v>
      </c>
      <c r="E68" s="18" t="s">
        <v>55</v>
      </c>
      <c r="F68" s="18" t="s">
        <v>55</v>
      </c>
      <c r="G68" s="18" t="s">
        <v>55</v>
      </c>
      <c r="H68" s="18" t="s">
        <v>55</v>
      </c>
      <c r="I68" s="18" t="s">
        <v>55</v>
      </c>
      <c r="J68" s="18" t="s">
        <v>55</v>
      </c>
      <c r="K68" s="18" t="s">
        <v>55</v>
      </c>
      <c r="L68" s="5">
        <v>4344582</v>
      </c>
      <c r="M68" s="8">
        <f>L68*19.76</f>
        <v>85848940.320000008</v>
      </c>
      <c r="N68" s="5">
        <f>L68</f>
        <v>4344582</v>
      </c>
      <c r="O68" s="6">
        <f>M68</f>
        <v>85848940.320000008</v>
      </c>
    </row>
    <row r="69" spans="1:15" ht="15" customHeight="1" x14ac:dyDescent="0.25">
      <c r="A69" s="4" t="s">
        <v>84</v>
      </c>
      <c r="B69" s="19">
        <f>SUM(B2:B43)</f>
        <v>74943417</v>
      </c>
      <c r="C69" s="20">
        <f>SUM(C2:C43)</f>
        <v>175187238.71000001</v>
      </c>
      <c r="D69" s="19">
        <f>SUM(D2:D43)</f>
        <v>75239644</v>
      </c>
      <c r="E69" s="20">
        <f>SUM(E2:E43)</f>
        <v>226728263.38999999</v>
      </c>
      <c r="F69" s="19">
        <f>SUM(F28:F43)</f>
        <v>38391641</v>
      </c>
      <c r="G69" s="20">
        <f>SUM(G28:G43)</f>
        <v>182658452.01000002</v>
      </c>
      <c r="H69" s="19">
        <f>SUM(H28:H51)</f>
        <v>29606368</v>
      </c>
      <c r="I69" s="20">
        <f>SUM(I28:I51)</f>
        <v>159446405.56</v>
      </c>
      <c r="J69" s="19">
        <f>SUM(J2:J64)</f>
        <v>34143315</v>
      </c>
      <c r="K69" s="20">
        <f>SUM(K2:K64)</f>
        <v>415093636.38999999</v>
      </c>
      <c r="L69" s="19">
        <f>SUM(L2:L68)</f>
        <v>16995089</v>
      </c>
      <c r="M69" s="20">
        <f>SUM(M2:M68)</f>
        <v>340648269.73000002</v>
      </c>
      <c r="N69" s="19">
        <f>SUM(N2:N68)</f>
        <v>269319474</v>
      </c>
      <c r="O69" s="20">
        <f>SUM(O2:O68)</f>
        <v>1499762265.79</v>
      </c>
    </row>
    <row r="71" spans="1:15" x14ac:dyDescent="0.25">
      <c r="B71" s="10" t="s">
        <v>85</v>
      </c>
    </row>
    <row r="72" spans="1:15" ht="36" customHeight="1" x14ac:dyDescent="0.25">
      <c r="B72" s="21" t="s">
        <v>86</v>
      </c>
      <c r="C72" s="21" t="s">
        <v>87</v>
      </c>
      <c r="D72" s="21" t="s">
        <v>88</v>
      </c>
      <c r="E72" s="21" t="s">
        <v>89</v>
      </c>
      <c r="F72" s="21" t="s">
        <v>90</v>
      </c>
      <c r="G72" s="21" t="s">
        <v>91</v>
      </c>
      <c r="H72" s="21" t="s">
        <v>92</v>
      </c>
      <c r="I72" s="21" t="s">
        <v>93</v>
      </c>
      <c r="J72" s="21" t="s">
        <v>94</v>
      </c>
      <c r="K72" s="21" t="s">
        <v>95</v>
      </c>
      <c r="L72" s="21" t="s">
        <v>96</v>
      </c>
      <c r="M72" s="21" t="s">
        <v>97</v>
      </c>
    </row>
    <row r="73" spans="1:15" x14ac:dyDescent="0.25">
      <c r="B73" s="5">
        <v>1600000</v>
      </c>
      <c r="C73" s="6">
        <f>B73*1.98</f>
        <v>3168000</v>
      </c>
      <c r="D73" s="5">
        <v>3200000</v>
      </c>
      <c r="E73" s="6">
        <v>6480000</v>
      </c>
      <c r="F73" s="5">
        <v>4800000</v>
      </c>
      <c r="G73" s="6">
        <v>10320000</v>
      </c>
      <c r="H73" s="22">
        <f>2666525+905441</f>
        <v>3571966</v>
      </c>
      <c r="I73" s="23">
        <f>6093377.35+(905441*2.37)</f>
        <v>8239272.5199999996</v>
      </c>
      <c r="J73" s="22">
        <f>1563396+639630+36407</f>
        <v>2239433</v>
      </c>
      <c r="K73" s="23">
        <f>J73*2.37</f>
        <v>5307456.21</v>
      </c>
      <c r="L73" s="19">
        <f>B73+D73+F73+H73+J73</f>
        <v>15411399</v>
      </c>
      <c r="M73" s="20">
        <f>C73+E73+G73+I73+K73</f>
        <v>33514728.73</v>
      </c>
    </row>
    <row r="74" spans="1:15" x14ac:dyDescent="0.25">
      <c r="B74" s="10"/>
      <c r="C74" s="10"/>
      <c r="D74" s="10"/>
      <c r="E74" s="10"/>
      <c r="F74" s="10"/>
      <c r="G74" s="10"/>
      <c r="H74" s="24"/>
      <c r="I74" s="24"/>
      <c r="J74" s="24"/>
      <c r="K74" s="24"/>
      <c r="L74" s="24"/>
      <c r="M74" s="24"/>
    </row>
    <row r="75" spans="1:15" x14ac:dyDescent="0.25">
      <c r="B75" s="10"/>
      <c r="C75" s="10"/>
      <c r="D75" s="10"/>
      <c r="E75" s="10"/>
      <c r="F75" s="10"/>
      <c r="G75" s="10"/>
      <c r="H75" s="24"/>
      <c r="I75" s="24"/>
      <c r="J75" s="24"/>
      <c r="K75" s="24"/>
      <c r="L75" s="24"/>
      <c r="M75" s="24"/>
    </row>
    <row r="76" spans="1:15" x14ac:dyDescent="0.25">
      <c r="B76" s="10"/>
      <c r="C76" s="10"/>
      <c r="D76" s="10"/>
      <c r="E76" s="10"/>
      <c r="F76" s="10"/>
      <c r="G76" s="10"/>
      <c r="H76" s="25"/>
      <c r="I76" s="24"/>
      <c r="J76" s="24"/>
      <c r="K76" s="24"/>
      <c r="L76" s="24"/>
      <c r="M76" s="26"/>
    </row>
    <row r="77" spans="1:15" x14ac:dyDescent="0.25">
      <c r="M77" s="26"/>
    </row>
    <row r="79" spans="1:15" x14ac:dyDescent="0.25">
      <c r="D79" s="26"/>
      <c r="M79" s="26"/>
      <c r="O79" s="27"/>
    </row>
    <row r="80" spans="1:15" x14ac:dyDescent="0.25">
      <c r="D80" s="26"/>
      <c r="O80" s="28"/>
    </row>
    <row r="81" spans="4:15" x14ac:dyDescent="0.25">
      <c r="D81" s="26"/>
      <c r="O81" s="28"/>
    </row>
    <row r="82" spans="4:15" x14ac:dyDescent="0.25">
      <c r="O82" s="28"/>
    </row>
  </sheetData>
  <printOptions horizontalCentered="1" verticalCentered="1"/>
  <pageMargins left="0" right="0" top="0.35" bottom="0" header="0.05" footer="0"/>
  <pageSetup scale="31" orientation="landscape" horizontalDpi="72" verticalDpi="72" r:id="rId1"/>
  <headerFooter>
    <oddHeader>&amp;L&amp;G&amp;C&amp;"Arial,Bold"&amp;14MD Proceeds by Auction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5BA59E3BDC04EB674E52D4F8AD88A" ma:contentTypeVersion="18" ma:contentTypeDescription="Create a new document." ma:contentTypeScope="" ma:versionID="ab009ff54fdcd11c96ff10665e4a3d27">
  <xsd:schema xmlns:xsd="http://www.w3.org/2001/XMLSchema" xmlns:xs="http://www.w3.org/2001/XMLSchema" xmlns:p="http://schemas.microsoft.com/office/2006/metadata/properties" xmlns:ns2="7684b01a-921a-443e-89fe-68e2f8c1c9cd" xmlns:ns3="aa8c2454-fb4d-4b62-ad7a-49dc1110c5cd" targetNamespace="http://schemas.microsoft.com/office/2006/metadata/properties" ma:root="true" ma:fieldsID="21d57e88c7792c09a255352e501f129f" ns2:_="" ns3:_="">
    <xsd:import namespace="7684b01a-921a-443e-89fe-68e2f8c1c9cd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b01a-921a-443e-89fe-68e2f8c1c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7684b01a-921a-443e-89fe-68e2f8c1c9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F4AFBD-F79E-4AC6-858D-7889E4B93EED}"/>
</file>

<file path=customXml/itemProps2.xml><?xml version="1.0" encoding="utf-8"?>
<ds:datastoreItem xmlns:ds="http://schemas.openxmlformats.org/officeDocument/2006/customXml" ds:itemID="{71386825-EEFF-4DFF-9163-59D19555B87C}"/>
</file>

<file path=customXml/itemProps3.xml><?xml version="1.0" encoding="utf-8"?>
<ds:datastoreItem xmlns:ds="http://schemas.openxmlformats.org/officeDocument/2006/customXml" ds:itemID="{C0482BBE-61BF-468B-BC56-D1FDFBD14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Chart-MD</vt:lpstr>
      <vt:lpstr>'State Chart-MD'!Print_Area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Fanaeian</dc:creator>
  <cp:lastModifiedBy>Leila Fanaeian</cp:lastModifiedBy>
  <dcterms:created xsi:type="dcterms:W3CDTF">2025-03-12T20:46:34Z</dcterms:created>
  <dcterms:modified xsi:type="dcterms:W3CDTF">2025-03-12T20:46:55Z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0x010100DA45BA59E3BDC04EB674E52D4F8AD88A</vt:lpwstr>
  </property>
</Properties>
</file>