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D:\A67\"/>
    </mc:Choice>
  </mc:AlternateContent>
  <xr:revisionPtr revIDLastSave="0" documentId="8_{62CF7DC9-EC7A-4E81-B3D8-D47FDF04211D}" xr6:coauthVersionLast="47" xr6:coauthVersionMax="47" xr10:uidLastSave="{00000000-0000-0000-0000-000000000000}"/>
  <bookViews>
    <workbookView xWindow="-120" yWindow="-120" windowWidth="29040" windowHeight="15720" xr2:uid="{E728E182-814E-4952-8032-27E3843BBA95}"/>
  </bookViews>
  <sheets>
    <sheet name="State Chart-RI" sheetId="1" r:id="rId1"/>
  </sheets>
  <definedNames>
    <definedName name="_xlnm.Print_Area" localSheetId="0">'State Chart-RI'!$A$1:$O$69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69" i="1" l="1"/>
  <c r="H69" i="1"/>
  <c r="F69" i="1"/>
  <c r="D69" i="1"/>
  <c r="B69" i="1"/>
  <c r="M68" i="1"/>
  <c r="O68" i="1" s="1"/>
  <c r="O67" i="1"/>
  <c r="M67" i="1"/>
  <c r="O66" i="1"/>
  <c r="M66" i="1"/>
  <c r="N65" i="1"/>
  <c r="O65" i="1" s="1"/>
  <c r="M65" i="1"/>
  <c r="K65" i="1"/>
  <c r="N64" i="1"/>
  <c r="M64" i="1"/>
  <c r="O64" i="1" s="1"/>
  <c r="J63" i="1"/>
  <c r="K63" i="1" s="1"/>
  <c r="O62" i="1"/>
  <c r="N62" i="1"/>
  <c r="K62" i="1"/>
  <c r="O61" i="1"/>
  <c r="K61" i="1"/>
  <c r="O60" i="1"/>
  <c r="K60" i="1"/>
  <c r="O59" i="1"/>
  <c r="K59" i="1"/>
  <c r="O58" i="1"/>
  <c r="K58" i="1"/>
  <c r="N57" i="1"/>
  <c r="K57" i="1"/>
  <c r="I57" i="1"/>
  <c r="O57" i="1" s="1"/>
  <c r="K56" i="1"/>
  <c r="O56" i="1" s="1"/>
  <c r="N55" i="1"/>
  <c r="K55" i="1"/>
  <c r="O55" i="1" s="1"/>
  <c r="N54" i="1"/>
  <c r="K54" i="1"/>
  <c r="O54" i="1" s="1"/>
  <c r="N53" i="1"/>
  <c r="K53" i="1"/>
  <c r="I53" i="1"/>
  <c r="O53" i="1" s="1"/>
  <c r="N52" i="1"/>
  <c r="K52" i="1"/>
  <c r="I52" i="1"/>
  <c r="O52" i="1" s="1"/>
  <c r="O51" i="1"/>
  <c r="N51" i="1"/>
  <c r="I51" i="1"/>
  <c r="N50" i="1"/>
  <c r="I50" i="1"/>
  <c r="O50" i="1" s="1"/>
  <c r="N49" i="1"/>
  <c r="I49" i="1"/>
  <c r="O49" i="1" s="1"/>
  <c r="N48" i="1"/>
  <c r="I48" i="1"/>
  <c r="O48" i="1" s="1"/>
  <c r="O47" i="1"/>
  <c r="N47" i="1"/>
  <c r="I47" i="1"/>
  <c r="O46" i="1"/>
  <c r="N46" i="1"/>
  <c r="H45" i="1"/>
  <c r="N45" i="1" s="1"/>
  <c r="G45" i="1"/>
  <c r="N44" i="1"/>
  <c r="I44" i="1"/>
  <c r="O44" i="1" s="1"/>
  <c r="N43" i="1"/>
  <c r="I43" i="1"/>
  <c r="O43" i="1" s="1"/>
  <c r="N42" i="1"/>
  <c r="I42" i="1"/>
  <c r="O42" i="1" s="1"/>
  <c r="N41" i="1"/>
  <c r="I41" i="1"/>
  <c r="G41" i="1"/>
  <c r="N40" i="1"/>
  <c r="I40" i="1"/>
  <c r="O40" i="1" s="1"/>
  <c r="N39" i="1"/>
  <c r="G39" i="1"/>
  <c r="O39" i="1" s="1"/>
  <c r="N38" i="1"/>
  <c r="G38" i="1"/>
  <c r="O38" i="1" s="1"/>
  <c r="N37" i="1"/>
  <c r="G37" i="1"/>
  <c r="O37" i="1" s="1"/>
  <c r="N36" i="1"/>
  <c r="G36" i="1"/>
  <c r="O36" i="1" s="1"/>
  <c r="N35" i="1"/>
  <c r="G35" i="1"/>
  <c r="O35" i="1" s="1"/>
  <c r="N34" i="1"/>
  <c r="G34" i="1"/>
  <c r="O34" i="1" s="1"/>
  <c r="N33" i="1"/>
  <c r="G33" i="1"/>
  <c r="O33" i="1" s="1"/>
  <c r="E33" i="1"/>
  <c r="N32" i="1"/>
  <c r="G32" i="1"/>
  <c r="O32" i="1" s="1"/>
  <c r="N31" i="1"/>
  <c r="G31" i="1"/>
  <c r="G69" i="1" s="1"/>
  <c r="O30" i="1"/>
  <c r="N30" i="1"/>
  <c r="O29" i="1"/>
  <c r="N29" i="1"/>
  <c r="O28" i="1"/>
  <c r="N28" i="1"/>
  <c r="O27" i="1"/>
  <c r="N27" i="1"/>
  <c r="O26" i="1"/>
  <c r="N26" i="1"/>
  <c r="O25" i="1"/>
  <c r="N25" i="1"/>
  <c r="O24" i="1"/>
  <c r="N24" i="1"/>
  <c r="O23" i="1"/>
  <c r="N23" i="1"/>
  <c r="O22" i="1"/>
  <c r="N22" i="1"/>
  <c r="N21" i="1"/>
  <c r="E21" i="1"/>
  <c r="C21" i="1"/>
  <c r="O21" i="1" s="1"/>
  <c r="O20" i="1"/>
  <c r="N20" i="1"/>
  <c r="O19" i="1"/>
  <c r="N19" i="1"/>
  <c r="O18" i="1"/>
  <c r="N18" i="1"/>
  <c r="O17" i="1"/>
  <c r="N17" i="1"/>
  <c r="O16" i="1"/>
  <c r="N16" i="1"/>
  <c r="N15" i="1"/>
  <c r="C15" i="1"/>
  <c r="O15" i="1" s="1"/>
  <c r="N14" i="1"/>
  <c r="C14" i="1"/>
  <c r="O14" i="1" s="1"/>
  <c r="N13" i="1"/>
  <c r="E13" i="1"/>
  <c r="C13" i="1"/>
  <c r="O13" i="1" s="1"/>
  <c r="N12" i="1"/>
  <c r="E12" i="1"/>
  <c r="E69" i="1" s="1"/>
  <c r="C12" i="1"/>
  <c r="O12" i="1" s="1"/>
  <c r="O11" i="1"/>
  <c r="N11" i="1"/>
  <c r="E11" i="1"/>
  <c r="C11" i="1"/>
  <c r="N10" i="1"/>
  <c r="E10" i="1"/>
  <c r="C10" i="1"/>
  <c r="O10" i="1" s="1"/>
  <c r="O8" i="1"/>
  <c r="N8" i="1"/>
  <c r="O7" i="1"/>
  <c r="N7" i="1"/>
  <c r="K69" i="1" l="1"/>
  <c r="O41" i="1"/>
  <c r="C69" i="1"/>
  <c r="J69" i="1"/>
  <c r="M69" i="1"/>
  <c r="O31" i="1"/>
  <c r="O69" i="1" s="1"/>
  <c r="N63" i="1"/>
  <c r="O63" i="1" s="1"/>
  <c r="I45" i="1"/>
  <c r="O45" i="1" s="1"/>
  <c r="I69" i="1" l="1"/>
  <c r="N69" i="1"/>
</calcChain>
</file>

<file path=xl/sharedStrings.xml><?xml version="1.0" encoding="utf-8"?>
<sst xmlns="http://schemas.openxmlformats.org/spreadsheetml/2006/main" count="713" uniqueCount="85">
  <si>
    <t>RI</t>
  </si>
  <si>
    <t>1st Control Period Allowances Sold</t>
  </si>
  <si>
    <t>1st Control Period Allowance Proceeds</t>
  </si>
  <si>
    <t>2nd Control Period Allowances Sold</t>
  </si>
  <si>
    <t>2nd Control Period Allowance Proceeds</t>
  </si>
  <si>
    <t>3rd Control Period Allowances Sold</t>
  </si>
  <si>
    <t>3rd Control Period Allowance Proceeds</t>
  </si>
  <si>
    <t>4th Control Period Allowances Sold</t>
  </si>
  <si>
    <t>4th Control Period Allowance Proceeds</t>
  </si>
  <si>
    <t>5th Control Period Allowances Sold</t>
  </si>
  <si>
    <t>5th Control Period Allowance Proceeds</t>
  </si>
  <si>
    <t>6th Control Period Allowances Sold</t>
  </si>
  <si>
    <t>6th Control Period Allowance Proceeds</t>
  </si>
  <si>
    <t>Total Allowances Sold</t>
  </si>
  <si>
    <t>Total Auction Proceeds</t>
  </si>
  <si>
    <t>Auction 1</t>
  </si>
  <si>
    <t xml:space="preserve"> --</t>
  </si>
  <si>
    <t>Auction 2</t>
  </si>
  <si>
    <t>Auction 3</t>
  </si>
  <si>
    <t>Auction 4</t>
  </si>
  <si>
    <t>Auction 5</t>
  </si>
  <si>
    <t>Auction 6</t>
  </si>
  <si>
    <t>Auction 7</t>
  </si>
  <si>
    <t>Auction 8</t>
  </si>
  <si>
    <t>Auction 9</t>
  </si>
  <si>
    <t>Auction 10</t>
  </si>
  <si>
    <t>Auction 11</t>
  </si>
  <si>
    <t>Auction 12</t>
  </si>
  <si>
    <t>Auction 13</t>
  </si>
  <si>
    <t>Auction 14</t>
  </si>
  <si>
    <t>Auction 15</t>
  </si>
  <si>
    <t>Auction 16</t>
  </si>
  <si>
    <t>Auction 17</t>
  </si>
  <si>
    <t>Auction 18</t>
  </si>
  <si>
    <t>Auction 19</t>
  </si>
  <si>
    <t>Auction 20</t>
  </si>
  <si>
    <t>Auction 21</t>
  </si>
  <si>
    <t>Auction 22</t>
  </si>
  <si>
    <t>Auction 23</t>
  </si>
  <si>
    <t>Auction 24</t>
  </si>
  <si>
    <t>Auction 25</t>
  </si>
  <si>
    <t>Auction 26</t>
  </si>
  <si>
    <t>Auction 27</t>
  </si>
  <si>
    <t>Auction 28</t>
  </si>
  <si>
    <t>Auction 29</t>
  </si>
  <si>
    <t>Auction 30</t>
  </si>
  <si>
    <t>Auction 31</t>
  </si>
  <si>
    <t>Auction 32</t>
  </si>
  <si>
    <t>Auction 33</t>
  </si>
  <si>
    <t>Auction 34</t>
  </si>
  <si>
    <t>Auction 35</t>
  </si>
  <si>
    <t>Auction 36</t>
  </si>
  <si>
    <t>Auction 37</t>
  </si>
  <si>
    <t>Auction 38</t>
  </si>
  <si>
    <t>Auction 39</t>
  </si>
  <si>
    <t>--</t>
  </si>
  <si>
    <t>Auction 40</t>
  </si>
  <si>
    <t>Auction 41</t>
  </si>
  <si>
    <t>Auction 42</t>
  </si>
  <si>
    <t>Auction 43</t>
  </si>
  <si>
    <t>Auction 44</t>
  </si>
  <si>
    <t>Auction 45</t>
  </si>
  <si>
    <t>Auction 46</t>
  </si>
  <si>
    <t>Auction 47</t>
  </si>
  <si>
    <t>Auction 48</t>
  </si>
  <si>
    <t>Auction 49</t>
  </si>
  <si>
    <t>Auction 50</t>
  </si>
  <si>
    <t>Auction 51</t>
  </si>
  <si>
    <t>Auction 52</t>
  </si>
  <si>
    <t>Auction 53</t>
  </si>
  <si>
    <t>Auction 54</t>
  </si>
  <si>
    <t>Auction 55</t>
  </si>
  <si>
    <t>Auction 56</t>
  </si>
  <si>
    <t>Auction 57</t>
  </si>
  <si>
    <t>Auction 58</t>
  </si>
  <si>
    <t>Auction 59</t>
  </si>
  <si>
    <t>Auction 60</t>
  </si>
  <si>
    <t>Auction 61</t>
  </si>
  <si>
    <t>Auction 62</t>
  </si>
  <si>
    <t>Auction 63</t>
  </si>
  <si>
    <t>Auction 64</t>
  </si>
  <si>
    <t>Auction 65</t>
  </si>
  <si>
    <t>Auction 66</t>
  </si>
  <si>
    <t>Auction 67</t>
  </si>
  <si>
    <t>All Auctions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</si>
</sst>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_(* #,##0_);_(* \(#,##0\);_(* &quot;-&quot;??_);_(@_)"/>
  </numFmts>
  <fonts count="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22"/>
      <color theme="1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 tint="-0.49998474074526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7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wrapText="1"/>
    </xf>
    <xf numFmtId="3" fontId="4" fillId="0" borderId="1" xfId="0" applyNumberFormat="1" applyFont="1" applyBorder="1"/>
    <xf numFmtId="164" fontId="4" fillId="0" borderId="1" xfId="0" applyNumberFormat="1" applyFont="1" applyBorder="1"/>
    <xf numFmtId="0" fontId="4" fillId="0" borderId="1" xfId="0" applyFont="1" applyBorder="1" applyAlignment="1">
      <alignment horizontal="right"/>
    </xf>
    <xf numFmtId="164" fontId="4" fillId="0" borderId="1" xfId="0" applyNumberFormat="1" applyFont="1" applyBorder="1" applyAlignment="1">
      <alignment horizontal="right"/>
    </xf>
    <xf numFmtId="38" fontId="5" fillId="0" borderId="1" xfId="0" applyNumberFormat="1" applyFont="1" applyBorder="1" applyAlignment="1">
      <alignment horizontal="right"/>
    </xf>
    <xf numFmtId="3" fontId="5" fillId="0" borderId="0" xfId="0" applyNumberFormat="1" applyFont="1"/>
    <xf numFmtId="164" fontId="5" fillId="0" borderId="1" xfId="2" applyNumberFormat="1" applyFont="1" applyBorder="1" applyAlignment="1">
      <alignment horizontal="right"/>
    </xf>
    <xf numFmtId="164" fontId="5" fillId="0" borderId="1" xfId="0" applyNumberFormat="1" applyFont="1" applyBorder="1" applyAlignment="1">
      <alignment horizontal="right"/>
    </xf>
    <xf numFmtId="3" fontId="4" fillId="0" borderId="1" xfId="0" applyNumberFormat="1" applyFont="1" applyBorder="1" applyAlignment="1">
      <alignment horizontal="right"/>
    </xf>
    <xf numFmtId="38" fontId="5" fillId="0" borderId="1" xfId="0" quotePrefix="1" applyNumberFormat="1" applyFont="1" applyBorder="1" applyAlignment="1">
      <alignment horizontal="right"/>
    </xf>
    <xf numFmtId="164" fontId="5" fillId="0" borderId="1" xfId="0" quotePrefix="1" applyNumberFormat="1" applyFont="1" applyBorder="1" applyAlignment="1">
      <alignment horizontal="right"/>
    </xf>
    <xf numFmtId="3" fontId="5" fillId="0" borderId="1" xfId="0" applyNumberFormat="1" applyFont="1" applyBorder="1" applyAlignment="1">
      <alignment horizontal="right"/>
    </xf>
    <xf numFmtId="165" fontId="4" fillId="0" borderId="1" xfId="1" applyNumberFormat="1" applyFont="1" applyBorder="1" applyAlignment="1">
      <alignment horizontal="right"/>
    </xf>
    <xf numFmtId="164" fontId="4" fillId="0" borderId="1" xfId="2" applyNumberFormat="1" applyFont="1" applyBorder="1" applyAlignment="1">
      <alignment horizontal="right"/>
    </xf>
    <xf numFmtId="0" fontId="4" fillId="0" borderId="1" xfId="0" quotePrefix="1" applyFont="1" applyBorder="1" applyAlignment="1">
      <alignment horizontal="right"/>
    </xf>
    <xf numFmtId="165" fontId="4" fillId="0" borderId="1" xfId="1" quotePrefix="1" applyNumberFormat="1" applyFont="1" applyBorder="1" applyAlignment="1">
      <alignment horizontal="right"/>
    </xf>
    <xf numFmtId="3" fontId="5" fillId="0" borderId="1" xfId="0" applyNumberFormat="1" applyFont="1" applyBorder="1"/>
    <xf numFmtId="3" fontId="4" fillId="0" borderId="1" xfId="0" quotePrefix="1" applyNumberFormat="1" applyFont="1" applyBorder="1" applyAlignment="1">
      <alignment horizontal="right"/>
    </xf>
    <xf numFmtId="3" fontId="6" fillId="0" borderId="1" xfId="0" applyNumberFormat="1" applyFont="1" applyBorder="1"/>
    <xf numFmtId="164" fontId="6" fillId="0" borderId="1" xfId="0" applyNumberFormat="1" applyFont="1" applyBorder="1"/>
    <xf numFmtId="164" fontId="0" fillId="0" borderId="0" xfId="0" applyNumberFormat="1"/>
    <xf numFmtId="3" fontId="0" fillId="0" borderId="0" xfId="0" applyNumberFormat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096D72-6026-4068-B20D-D52418E3512C}">
  <sheetPr>
    <pageSetUpPr fitToPage="1"/>
  </sheetPr>
  <dimension ref="A1:O74"/>
  <sheetViews>
    <sheetView tabSelected="1" topLeftCell="C1" zoomScale="90" zoomScaleNormal="90" workbookViewId="0">
      <pane ySplit="1" topLeftCell="A48" activePane="bottomLeft" state="frozen"/>
      <selection pane="bottomLeft" activeCell="K69" sqref="K69"/>
    </sheetView>
  </sheetViews>
  <sheetFormatPr defaultRowHeight="15" x14ac:dyDescent="0.25"/>
  <cols>
    <col min="1" max="1" width="13.140625" customWidth="1"/>
    <col min="2" max="15" width="17.42578125" customWidth="1"/>
  </cols>
  <sheetData>
    <row r="1" spans="1:15" ht="51" customHeight="1" x14ac:dyDescent="0.25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2" t="s">
        <v>5</v>
      </c>
      <c r="G1" s="3" t="s">
        <v>6</v>
      </c>
      <c r="H1" s="2" t="s">
        <v>7</v>
      </c>
      <c r="I1" s="3" t="s">
        <v>8</v>
      </c>
      <c r="J1" s="2" t="s">
        <v>9</v>
      </c>
      <c r="K1" s="3" t="s">
        <v>10</v>
      </c>
      <c r="L1" s="3" t="s">
        <v>11</v>
      </c>
      <c r="M1" s="3" t="s">
        <v>12</v>
      </c>
      <c r="N1" s="2" t="s">
        <v>13</v>
      </c>
      <c r="O1" s="2" t="s">
        <v>14</v>
      </c>
    </row>
    <row r="2" spans="1:15" ht="15" customHeight="1" x14ac:dyDescent="0.25">
      <c r="A2" s="4" t="s">
        <v>15</v>
      </c>
      <c r="B2" s="5">
        <v>438774</v>
      </c>
      <c r="C2" s="6">
        <v>1347036.18</v>
      </c>
      <c r="D2" s="7" t="s">
        <v>16</v>
      </c>
      <c r="E2" s="8" t="s">
        <v>16</v>
      </c>
      <c r="F2" s="8" t="s">
        <v>16</v>
      </c>
      <c r="G2" s="8" t="s">
        <v>16</v>
      </c>
      <c r="H2" s="8" t="s">
        <v>16</v>
      </c>
      <c r="I2" s="8" t="s">
        <v>16</v>
      </c>
      <c r="J2" s="8" t="s">
        <v>16</v>
      </c>
      <c r="K2" s="8" t="s">
        <v>16</v>
      </c>
      <c r="L2" s="8" t="s">
        <v>16</v>
      </c>
      <c r="M2" s="8" t="s">
        <v>16</v>
      </c>
      <c r="N2" s="5">
        <v>438774</v>
      </c>
      <c r="O2" s="6">
        <v>1347036.18</v>
      </c>
    </row>
    <row r="3" spans="1:15" ht="15" customHeight="1" x14ac:dyDescent="0.25">
      <c r="A3" s="4" t="s">
        <v>17</v>
      </c>
      <c r="B3" s="5">
        <v>438774</v>
      </c>
      <c r="C3" s="6">
        <v>1483056.1199999999</v>
      </c>
      <c r="D3" s="7" t="s">
        <v>16</v>
      </c>
      <c r="E3" s="8" t="s">
        <v>16</v>
      </c>
      <c r="F3" s="8" t="s">
        <v>16</v>
      </c>
      <c r="G3" s="8" t="s">
        <v>16</v>
      </c>
      <c r="H3" s="8" t="s">
        <v>16</v>
      </c>
      <c r="I3" s="8" t="s">
        <v>16</v>
      </c>
      <c r="J3" s="8" t="s">
        <v>16</v>
      </c>
      <c r="K3" s="8" t="s">
        <v>16</v>
      </c>
      <c r="L3" s="8" t="s">
        <v>16</v>
      </c>
      <c r="M3" s="8" t="s">
        <v>16</v>
      </c>
      <c r="N3" s="5">
        <v>438774</v>
      </c>
      <c r="O3" s="6">
        <v>1483056.1199999999</v>
      </c>
    </row>
    <row r="4" spans="1:15" ht="15" customHeight="1" x14ac:dyDescent="0.25">
      <c r="A4" s="4" t="s">
        <v>18</v>
      </c>
      <c r="B4" s="5">
        <v>438775</v>
      </c>
      <c r="C4" s="6">
        <v>1540100.25</v>
      </c>
      <c r="D4" s="5">
        <v>32908</v>
      </c>
      <c r="E4" s="6">
        <v>100369.4</v>
      </c>
      <c r="F4" s="8" t="s">
        <v>16</v>
      </c>
      <c r="G4" s="8" t="s">
        <v>16</v>
      </c>
      <c r="H4" s="8" t="s">
        <v>16</v>
      </c>
      <c r="I4" s="8" t="s">
        <v>16</v>
      </c>
      <c r="J4" s="8" t="s">
        <v>16</v>
      </c>
      <c r="K4" s="8" t="s">
        <v>16</v>
      </c>
      <c r="L4" s="8" t="s">
        <v>16</v>
      </c>
      <c r="M4" s="8" t="s">
        <v>16</v>
      </c>
      <c r="N4" s="5">
        <v>471683</v>
      </c>
      <c r="O4" s="6">
        <v>1640469.65</v>
      </c>
    </row>
    <row r="5" spans="1:15" ht="15" customHeight="1" x14ac:dyDescent="0.25">
      <c r="A5" s="4" t="s">
        <v>19</v>
      </c>
      <c r="B5" s="5">
        <v>438775</v>
      </c>
      <c r="C5" s="6">
        <v>1417243.25</v>
      </c>
      <c r="D5" s="5">
        <v>32908</v>
      </c>
      <c r="E5" s="6">
        <v>67790.48</v>
      </c>
      <c r="F5" s="8" t="s">
        <v>16</v>
      </c>
      <c r="G5" s="8" t="s">
        <v>16</v>
      </c>
      <c r="H5" s="8" t="s">
        <v>16</v>
      </c>
      <c r="I5" s="8" t="s">
        <v>16</v>
      </c>
      <c r="J5" s="8" t="s">
        <v>16</v>
      </c>
      <c r="K5" s="8" t="s">
        <v>16</v>
      </c>
      <c r="L5" s="8" t="s">
        <v>16</v>
      </c>
      <c r="M5" s="8" t="s">
        <v>16</v>
      </c>
      <c r="N5" s="5">
        <v>471683</v>
      </c>
      <c r="O5" s="6">
        <v>1485033.73</v>
      </c>
    </row>
    <row r="6" spans="1:15" ht="15" customHeight="1" x14ac:dyDescent="0.25">
      <c r="A6" s="4" t="s">
        <v>20</v>
      </c>
      <c r="B6" s="5">
        <v>438775</v>
      </c>
      <c r="C6" s="6">
        <v>960917.25</v>
      </c>
      <c r="D6" s="5">
        <v>32908</v>
      </c>
      <c r="E6" s="6">
        <v>61537.960000000006</v>
      </c>
      <c r="F6" s="8" t="s">
        <v>16</v>
      </c>
      <c r="G6" s="8" t="s">
        <v>16</v>
      </c>
      <c r="H6" s="8" t="s">
        <v>16</v>
      </c>
      <c r="I6" s="8" t="s">
        <v>16</v>
      </c>
      <c r="J6" s="8" t="s">
        <v>16</v>
      </c>
      <c r="K6" s="8" t="s">
        <v>16</v>
      </c>
      <c r="L6" s="8" t="s">
        <v>16</v>
      </c>
      <c r="M6" s="8" t="s">
        <v>16</v>
      </c>
      <c r="N6" s="5">
        <v>471683</v>
      </c>
      <c r="O6" s="6">
        <v>1022455.21</v>
      </c>
    </row>
    <row r="7" spans="1:15" ht="15" customHeight="1" x14ac:dyDescent="0.25">
      <c r="A7" s="4" t="s">
        <v>21</v>
      </c>
      <c r="B7" s="5">
        <v>438774</v>
      </c>
      <c r="C7" s="6">
        <v>899486.7</v>
      </c>
      <c r="D7" s="5">
        <v>24220</v>
      </c>
      <c r="E7" s="6">
        <v>45049.200000000004</v>
      </c>
      <c r="F7" s="8" t="s">
        <v>16</v>
      </c>
      <c r="G7" s="8" t="s">
        <v>16</v>
      </c>
      <c r="H7" s="8" t="s">
        <v>16</v>
      </c>
      <c r="I7" s="8" t="s">
        <v>16</v>
      </c>
      <c r="J7" s="8" t="s">
        <v>16</v>
      </c>
      <c r="K7" s="8" t="s">
        <v>16</v>
      </c>
      <c r="L7" s="8" t="s">
        <v>16</v>
      </c>
      <c r="M7" s="8" t="s">
        <v>16</v>
      </c>
      <c r="N7" s="5">
        <f>B7+D7</f>
        <v>462994</v>
      </c>
      <c r="O7" s="6">
        <f>C7+E7</f>
        <v>944535.89999999991</v>
      </c>
    </row>
    <row r="8" spans="1:15" ht="15" customHeight="1" x14ac:dyDescent="0.25">
      <c r="A8" s="4" t="s">
        <v>22</v>
      </c>
      <c r="B8" s="5">
        <v>658161</v>
      </c>
      <c r="C8" s="6">
        <v>1362393.2699999998</v>
      </c>
      <c r="D8" s="5">
        <v>32185</v>
      </c>
      <c r="E8" s="6">
        <v>59864.100000000006</v>
      </c>
      <c r="F8" s="8" t="s">
        <v>16</v>
      </c>
      <c r="G8" s="8" t="s">
        <v>16</v>
      </c>
      <c r="H8" s="8" t="s">
        <v>16</v>
      </c>
      <c r="I8" s="8" t="s">
        <v>16</v>
      </c>
      <c r="J8" s="8" t="s">
        <v>16</v>
      </c>
      <c r="K8" s="8" t="s">
        <v>16</v>
      </c>
      <c r="L8" s="8" t="s">
        <v>16</v>
      </c>
      <c r="M8" s="8" t="s">
        <v>16</v>
      </c>
      <c r="N8" s="5">
        <f>B8+D8</f>
        <v>690346</v>
      </c>
      <c r="O8" s="6">
        <f>C8+E8</f>
        <v>1422257.3699999999</v>
      </c>
    </row>
    <row r="9" spans="1:15" ht="15" customHeight="1" x14ac:dyDescent="0.25">
      <c r="A9" s="4" t="s">
        <v>23</v>
      </c>
      <c r="B9" s="5">
        <v>658162</v>
      </c>
      <c r="C9" s="6">
        <v>1237344.56</v>
      </c>
      <c r="D9" s="5">
        <v>32908</v>
      </c>
      <c r="E9" s="6">
        <v>61208.88</v>
      </c>
      <c r="F9" s="8" t="s">
        <v>16</v>
      </c>
      <c r="G9" s="8" t="s">
        <v>16</v>
      </c>
      <c r="H9" s="8" t="s">
        <v>16</v>
      </c>
      <c r="I9" s="8" t="s">
        <v>16</v>
      </c>
      <c r="J9" s="8" t="s">
        <v>16</v>
      </c>
      <c r="K9" s="8" t="s">
        <v>16</v>
      </c>
      <c r="L9" s="8" t="s">
        <v>16</v>
      </c>
      <c r="M9" s="8" t="s">
        <v>16</v>
      </c>
      <c r="N9" s="5">
        <v>691070</v>
      </c>
      <c r="O9" s="6">
        <v>1298553.44</v>
      </c>
    </row>
    <row r="10" spans="1:15" ht="15" customHeight="1" x14ac:dyDescent="0.25">
      <c r="A10" s="4" t="s">
        <v>24</v>
      </c>
      <c r="B10" s="5">
        <v>496653</v>
      </c>
      <c r="C10" s="6">
        <f>B10*1.86</f>
        <v>923774.58000000007</v>
      </c>
      <c r="D10" s="5">
        <v>20194</v>
      </c>
      <c r="E10" s="6">
        <f>D10*1.86</f>
        <v>37560.840000000004</v>
      </c>
      <c r="F10" s="8" t="s">
        <v>16</v>
      </c>
      <c r="G10" s="8" t="s">
        <v>16</v>
      </c>
      <c r="H10" s="8" t="s">
        <v>16</v>
      </c>
      <c r="I10" s="8" t="s">
        <v>16</v>
      </c>
      <c r="J10" s="8" t="s">
        <v>16</v>
      </c>
      <c r="K10" s="8" t="s">
        <v>16</v>
      </c>
      <c r="L10" s="8" t="s">
        <v>16</v>
      </c>
      <c r="M10" s="8" t="s">
        <v>16</v>
      </c>
      <c r="N10" s="5">
        <f>D10+B10</f>
        <v>516847</v>
      </c>
      <c r="O10" s="6">
        <f>C10+E10</f>
        <v>961335.42</v>
      </c>
    </row>
    <row r="11" spans="1:15" ht="15" customHeight="1" x14ac:dyDescent="0.25">
      <c r="A11" s="4" t="s">
        <v>25</v>
      </c>
      <c r="B11" s="5">
        <v>377378</v>
      </c>
      <c r="C11" s="6">
        <f>B11*1.86</f>
        <v>701923.08000000007</v>
      </c>
      <c r="D11" s="5">
        <v>18039</v>
      </c>
      <c r="E11" s="6">
        <f>D11*1.86</f>
        <v>33552.54</v>
      </c>
      <c r="F11" s="8" t="s">
        <v>16</v>
      </c>
      <c r="G11" s="8" t="s">
        <v>16</v>
      </c>
      <c r="H11" s="8" t="s">
        <v>16</v>
      </c>
      <c r="I11" s="8" t="s">
        <v>16</v>
      </c>
      <c r="J11" s="8" t="s">
        <v>16</v>
      </c>
      <c r="K11" s="8" t="s">
        <v>16</v>
      </c>
      <c r="L11" s="8" t="s">
        <v>16</v>
      </c>
      <c r="M11" s="8" t="s">
        <v>16</v>
      </c>
      <c r="N11" s="5">
        <f>D11+B11</f>
        <v>395417</v>
      </c>
      <c r="O11" s="6">
        <f>C11+E11</f>
        <v>735475.62000000011</v>
      </c>
    </row>
    <row r="12" spans="1:15" ht="15" customHeight="1" x14ac:dyDescent="0.25">
      <c r="A12" s="4" t="s">
        <v>26</v>
      </c>
      <c r="B12" s="5">
        <v>658161</v>
      </c>
      <c r="C12" s="6">
        <f>B12*1.89</f>
        <v>1243924.29</v>
      </c>
      <c r="D12" s="5">
        <v>32908</v>
      </c>
      <c r="E12" s="6">
        <f>D12*1.89</f>
        <v>62196.119999999995</v>
      </c>
      <c r="F12" s="8" t="s">
        <v>16</v>
      </c>
      <c r="G12" s="8" t="s">
        <v>16</v>
      </c>
      <c r="H12" s="8" t="s">
        <v>16</v>
      </c>
      <c r="I12" s="8" t="s">
        <v>16</v>
      </c>
      <c r="J12" s="8" t="s">
        <v>16</v>
      </c>
      <c r="K12" s="8" t="s">
        <v>16</v>
      </c>
      <c r="L12" s="8" t="s">
        <v>16</v>
      </c>
      <c r="M12" s="8" t="s">
        <v>16</v>
      </c>
      <c r="N12" s="5">
        <f>B12+D12</f>
        <v>691069</v>
      </c>
      <c r="O12" s="6">
        <f>C12+E12</f>
        <v>1306120.4100000001</v>
      </c>
    </row>
    <row r="13" spans="1:15" ht="15" customHeight="1" x14ac:dyDescent="0.25">
      <c r="A13" s="4" t="s">
        <v>27</v>
      </c>
      <c r="B13" s="5">
        <v>196302</v>
      </c>
      <c r="C13" s="6">
        <f>B13*1.89</f>
        <v>371010.77999999997</v>
      </c>
      <c r="D13" s="5">
        <v>16640</v>
      </c>
      <c r="E13" s="6">
        <f>D13*1.89</f>
        <v>31449.599999999999</v>
      </c>
      <c r="F13" s="8" t="s">
        <v>16</v>
      </c>
      <c r="G13" s="8" t="s">
        <v>16</v>
      </c>
      <c r="H13" s="8" t="s">
        <v>16</v>
      </c>
      <c r="I13" s="8" t="s">
        <v>16</v>
      </c>
      <c r="J13" s="8" t="s">
        <v>16</v>
      </c>
      <c r="K13" s="8" t="s">
        <v>16</v>
      </c>
      <c r="L13" s="8" t="s">
        <v>16</v>
      </c>
      <c r="M13" s="8" t="s">
        <v>16</v>
      </c>
      <c r="N13" s="5">
        <f>B13+D13</f>
        <v>212942</v>
      </c>
      <c r="O13" s="6">
        <f>C13+E13</f>
        <v>402460.37999999995</v>
      </c>
    </row>
    <row r="14" spans="1:15" ht="15" customHeight="1" x14ac:dyDescent="0.25">
      <c r="A14" s="4" t="s">
        <v>28</v>
      </c>
      <c r="B14" s="5">
        <v>116798</v>
      </c>
      <c r="C14" s="6">
        <f>B14*1.89</f>
        <v>220748.22</v>
      </c>
      <c r="D14" s="5">
        <v>0</v>
      </c>
      <c r="E14" s="6">
        <v>0</v>
      </c>
      <c r="F14" s="8" t="s">
        <v>16</v>
      </c>
      <c r="G14" s="8" t="s">
        <v>16</v>
      </c>
      <c r="H14" s="8" t="s">
        <v>16</v>
      </c>
      <c r="I14" s="8" t="s">
        <v>16</v>
      </c>
      <c r="J14" s="8" t="s">
        <v>16</v>
      </c>
      <c r="K14" s="8" t="s">
        <v>16</v>
      </c>
      <c r="L14" s="8" t="s">
        <v>16</v>
      </c>
      <c r="M14" s="8" t="s">
        <v>16</v>
      </c>
      <c r="N14" s="5">
        <f>B14</f>
        <v>116798</v>
      </c>
      <c r="O14" s="6">
        <f>C14</f>
        <v>220748.22</v>
      </c>
    </row>
    <row r="15" spans="1:15" ht="15" customHeight="1" x14ac:dyDescent="0.25">
      <c r="A15" s="4" t="s">
        <v>29</v>
      </c>
      <c r="B15" s="5">
        <v>450142</v>
      </c>
      <c r="C15" s="6">
        <f>B15*1.89</f>
        <v>850768.38</v>
      </c>
      <c r="D15" s="5">
        <v>0</v>
      </c>
      <c r="E15" s="6">
        <v>0</v>
      </c>
      <c r="F15" s="8" t="s">
        <v>16</v>
      </c>
      <c r="G15" s="8" t="s">
        <v>16</v>
      </c>
      <c r="H15" s="8" t="s">
        <v>16</v>
      </c>
      <c r="I15" s="8" t="s">
        <v>16</v>
      </c>
      <c r="J15" s="8" t="s">
        <v>16</v>
      </c>
      <c r="K15" s="8" t="s">
        <v>16</v>
      </c>
      <c r="L15" s="8" t="s">
        <v>16</v>
      </c>
      <c r="M15" s="8" t="s">
        <v>16</v>
      </c>
      <c r="N15" s="5">
        <f>B15</f>
        <v>450142</v>
      </c>
      <c r="O15" s="6">
        <f>C15</f>
        <v>850768.38</v>
      </c>
    </row>
    <row r="16" spans="1:15" ht="15" customHeight="1" x14ac:dyDescent="0.25">
      <c r="A16" s="4" t="s">
        <v>30</v>
      </c>
      <c r="B16" s="7" t="s">
        <v>16</v>
      </c>
      <c r="C16" s="8" t="s">
        <v>16</v>
      </c>
      <c r="D16" s="5">
        <v>386864</v>
      </c>
      <c r="E16" s="6">
        <v>746647.52</v>
      </c>
      <c r="F16" s="8" t="s">
        <v>16</v>
      </c>
      <c r="G16" s="8" t="s">
        <v>16</v>
      </c>
      <c r="H16" s="8" t="s">
        <v>16</v>
      </c>
      <c r="I16" s="8" t="s">
        <v>16</v>
      </c>
      <c r="J16" s="8" t="s">
        <v>16</v>
      </c>
      <c r="K16" s="8" t="s">
        <v>16</v>
      </c>
      <c r="L16" s="8" t="s">
        <v>16</v>
      </c>
      <c r="M16" s="8" t="s">
        <v>16</v>
      </c>
      <c r="N16" s="5">
        <f t="shared" ref="N16:O18" si="0">D16</f>
        <v>386864</v>
      </c>
      <c r="O16" s="6">
        <f t="shared" si="0"/>
        <v>746647.52</v>
      </c>
    </row>
    <row r="17" spans="1:15" ht="15" customHeight="1" x14ac:dyDescent="0.25">
      <c r="A17" s="4" t="s">
        <v>31</v>
      </c>
      <c r="B17" s="7" t="s">
        <v>16</v>
      </c>
      <c r="C17" s="7" t="s">
        <v>16</v>
      </c>
      <c r="D17" s="5">
        <v>359453</v>
      </c>
      <c r="E17" s="6">
        <v>693744.28999999992</v>
      </c>
      <c r="F17" s="8" t="s">
        <v>16</v>
      </c>
      <c r="G17" s="8" t="s">
        <v>16</v>
      </c>
      <c r="H17" s="8" t="s">
        <v>16</v>
      </c>
      <c r="I17" s="8" t="s">
        <v>16</v>
      </c>
      <c r="J17" s="8" t="s">
        <v>16</v>
      </c>
      <c r="K17" s="8" t="s">
        <v>16</v>
      </c>
      <c r="L17" s="8" t="s">
        <v>16</v>
      </c>
      <c r="M17" s="8" t="s">
        <v>16</v>
      </c>
      <c r="N17" s="5">
        <f t="shared" si="0"/>
        <v>359453</v>
      </c>
      <c r="O17" s="6">
        <f t="shared" si="0"/>
        <v>693744.28999999992</v>
      </c>
    </row>
    <row r="18" spans="1:15" ht="15" customHeight="1" x14ac:dyDescent="0.25">
      <c r="A18" s="4" t="s">
        <v>32</v>
      </c>
      <c r="B18" s="7" t="s">
        <v>16</v>
      </c>
      <c r="C18" s="7" t="s">
        <v>16</v>
      </c>
      <c r="D18" s="9">
        <v>405126</v>
      </c>
      <c r="E18" s="6">
        <v>781893.17999999993</v>
      </c>
      <c r="F18" s="8" t="s">
        <v>16</v>
      </c>
      <c r="G18" s="8" t="s">
        <v>16</v>
      </c>
      <c r="H18" s="8" t="s">
        <v>16</v>
      </c>
      <c r="I18" s="8" t="s">
        <v>16</v>
      </c>
      <c r="J18" s="8" t="s">
        <v>16</v>
      </c>
      <c r="K18" s="8" t="s">
        <v>16</v>
      </c>
      <c r="L18" s="8" t="s">
        <v>16</v>
      </c>
      <c r="M18" s="8" t="s">
        <v>16</v>
      </c>
      <c r="N18" s="5">
        <f t="shared" si="0"/>
        <v>405126</v>
      </c>
      <c r="O18" s="6">
        <f t="shared" si="0"/>
        <v>781893.17999999993</v>
      </c>
    </row>
    <row r="19" spans="1:15" ht="15" customHeight="1" x14ac:dyDescent="0.25">
      <c r="A19" s="4" t="s">
        <v>33</v>
      </c>
      <c r="B19" s="7" t="s">
        <v>16</v>
      </c>
      <c r="C19" s="7" t="s">
        <v>16</v>
      </c>
      <c r="D19" s="5">
        <v>329147</v>
      </c>
      <c r="E19" s="6">
        <v>635253.71</v>
      </c>
      <c r="F19" s="8" t="s">
        <v>16</v>
      </c>
      <c r="G19" s="8" t="s">
        <v>16</v>
      </c>
      <c r="H19" s="8" t="s">
        <v>16</v>
      </c>
      <c r="I19" s="8" t="s">
        <v>16</v>
      </c>
      <c r="J19" s="8" t="s">
        <v>16</v>
      </c>
      <c r="K19" s="8" t="s">
        <v>16</v>
      </c>
      <c r="L19" s="8" t="s">
        <v>16</v>
      </c>
      <c r="M19" s="8" t="s">
        <v>16</v>
      </c>
      <c r="N19" s="5">
        <f>D19</f>
        <v>329147</v>
      </c>
      <c r="O19" s="6">
        <f>E19</f>
        <v>635253.71</v>
      </c>
    </row>
    <row r="20" spans="1:15" ht="15" customHeight="1" x14ac:dyDescent="0.25">
      <c r="A20" s="4" t="s">
        <v>34</v>
      </c>
      <c r="B20" s="7" t="s">
        <v>16</v>
      </c>
      <c r="C20" s="7" t="s">
        <v>16</v>
      </c>
      <c r="D20" s="5">
        <v>625253</v>
      </c>
      <c r="E20" s="6">
        <v>1750708.4</v>
      </c>
      <c r="F20" s="8" t="s">
        <v>16</v>
      </c>
      <c r="G20" s="8" t="s">
        <v>16</v>
      </c>
      <c r="H20" s="8" t="s">
        <v>16</v>
      </c>
      <c r="I20" s="8" t="s">
        <v>16</v>
      </c>
      <c r="J20" s="8" t="s">
        <v>16</v>
      </c>
      <c r="K20" s="8" t="s">
        <v>16</v>
      </c>
      <c r="L20" s="8" t="s">
        <v>16</v>
      </c>
      <c r="M20" s="8" t="s">
        <v>16</v>
      </c>
      <c r="N20" s="5">
        <f>D20</f>
        <v>625253</v>
      </c>
      <c r="O20" s="6">
        <f>E20</f>
        <v>1750708.4</v>
      </c>
    </row>
    <row r="21" spans="1:15" ht="15" customHeight="1" x14ac:dyDescent="0.25">
      <c r="A21" s="4" t="s">
        <v>35</v>
      </c>
      <c r="B21" s="10">
        <v>25646</v>
      </c>
      <c r="C21" s="8">
        <f>B21*3.21</f>
        <v>82323.66</v>
      </c>
      <c r="D21" s="5">
        <v>625254</v>
      </c>
      <c r="E21" s="6">
        <f>D21*3.21</f>
        <v>2007065.34</v>
      </c>
      <c r="F21" s="8" t="s">
        <v>16</v>
      </c>
      <c r="G21" s="8" t="s">
        <v>16</v>
      </c>
      <c r="H21" s="8" t="s">
        <v>16</v>
      </c>
      <c r="I21" s="8" t="s">
        <v>16</v>
      </c>
      <c r="J21" s="8" t="s">
        <v>16</v>
      </c>
      <c r="K21" s="8" t="s">
        <v>16</v>
      </c>
      <c r="L21" s="8" t="s">
        <v>16</v>
      </c>
      <c r="M21" s="8" t="s">
        <v>16</v>
      </c>
      <c r="N21" s="5">
        <f>B21+D21</f>
        <v>650900</v>
      </c>
      <c r="O21" s="6">
        <f>C21+E21</f>
        <v>2089389</v>
      </c>
    </row>
    <row r="22" spans="1:15" ht="15" customHeight="1" x14ac:dyDescent="0.25">
      <c r="A22" s="4" t="s">
        <v>36</v>
      </c>
      <c r="B22" s="7" t="s">
        <v>16</v>
      </c>
      <c r="C22" s="7" t="s">
        <v>16</v>
      </c>
      <c r="D22" s="5">
        <v>625254</v>
      </c>
      <c r="E22" s="6">
        <v>1669428.18</v>
      </c>
      <c r="F22" s="8" t="s">
        <v>16</v>
      </c>
      <c r="G22" s="8" t="s">
        <v>16</v>
      </c>
      <c r="H22" s="8" t="s">
        <v>16</v>
      </c>
      <c r="I22" s="8" t="s">
        <v>16</v>
      </c>
      <c r="J22" s="8" t="s">
        <v>16</v>
      </c>
      <c r="K22" s="8" t="s">
        <v>16</v>
      </c>
      <c r="L22" s="8" t="s">
        <v>16</v>
      </c>
      <c r="M22" s="8" t="s">
        <v>16</v>
      </c>
      <c r="N22" s="5">
        <f t="shared" ref="N22:O27" si="1">D22</f>
        <v>625254</v>
      </c>
      <c r="O22" s="6">
        <f t="shared" si="1"/>
        <v>1669428.18</v>
      </c>
    </row>
    <row r="23" spans="1:15" ht="15" customHeight="1" x14ac:dyDescent="0.25">
      <c r="A23" s="4" t="s">
        <v>37</v>
      </c>
      <c r="B23" s="7" t="s">
        <v>16</v>
      </c>
      <c r="C23" s="7" t="s">
        <v>16</v>
      </c>
      <c r="D23" s="5">
        <v>625254</v>
      </c>
      <c r="E23" s="6">
        <v>1875762</v>
      </c>
      <c r="F23" s="8" t="s">
        <v>16</v>
      </c>
      <c r="G23" s="8" t="s">
        <v>16</v>
      </c>
      <c r="H23" s="8" t="s">
        <v>16</v>
      </c>
      <c r="I23" s="8" t="s">
        <v>16</v>
      </c>
      <c r="J23" s="8" t="s">
        <v>16</v>
      </c>
      <c r="K23" s="8" t="s">
        <v>16</v>
      </c>
      <c r="L23" s="8" t="s">
        <v>16</v>
      </c>
      <c r="M23" s="8" t="s">
        <v>16</v>
      </c>
      <c r="N23" s="5">
        <f t="shared" si="1"/>
        <v>625254</v>
      </c>
      <c r="O23" s="6">
        <f t="shared" si="1"/>
        <v>1875762</v>
      </c>
    </row>
    <row r="24" spans="1:15" ht="15" customHeight="1" x14ac:dyDescent="0.25">
      <c r="A24" s="4" t="s">
        <v>38</v>
      </c>
      <c r="B24" s="7" t="s">
        <v>16</v>
      </c>
      <c r="C24" s="8" t="s">
        <v>16</v>
      </c>
      <c r="D24" s="5">
        <v>626376</v>
      </c>
      <c r="E24" s="6">
        <v>2505504</v>
      </c>
      <c r="F24" s="8" t="s">
        <v>16</v>
      </c>
      <c r="G24" s="8" t="s">
        <v>16</v>
      </c>
      <c r="H24" s="8" t="s">
        <v>16</v>
      </c>
      <c r="I24" s="8" t="s">
        <v>16</v>
      </c>
      <c r="J24" s="8" t="s">
        <v>16</v>
      </c>
      <c r="K24" s="8" t="s">
        <v>16</v>
      </c>
      <c r="L24" s="8" t="s">
        <v>16</v>
      </c>
      <c r="M24" s="8" t="s">
        <v>16</v>
      </c>
      <c r="N24" s="5">
        <f t="shared" si="1"/>
        <v>626376</v>
      </c>
      <c r="O24" s="6">
        <f t="shared" si="1"/>
        <v>2505504</v>
      </c>
    </row>
    <row r="25" spans="1:15" ht="15" customHeight="1" x14ac:dyDescent="0.25">
      <c r="A25" s="4" t="s">
        <v>39</v>
      </c>
      <c r="B25" s="7" t="s">
        <v>16</v>
      </c>
      <c r="C25" s="8" t="s">
        <v>16</v>
      </c>
      <c r="D25" s="5">
        <v>520114</v>
      </c>
      <c r="E25" s="6">
        <v>2610972.2799999998</v>
      </c>
      <c r="F25" s="8" t="s">
        <v>16</v>
      </c>
      <c r="G25" s="8" t="s">
        <v>16</v>
      </c>
      <c r="H25" s="8" t="s">
        <v>16</v>
      </c>
      <c r="I25" s="8" t="s">
        <v>16</v>
      </c>
      <c r="J25" s="8" t="s">
        <v>16</v>
      </c>
      <c r="K25" s="8" t="s">
        <v>16</v>
      </c>
      <c r="L25" s="8" t="s">
        <v>16</v>
      </c>
      <c r="M25" s="8" t="s">
        <v>16</v>
      </c>
      <c r="N25" s="5">
        <f t="shared" si="1"/>
        <v>520114</v>
      </c>
      <c r="O25" s="6">
        <f t="shared" si="1"/>
        <v>2610972.2799999998</v>
      </c>
    </row>
    <row r="26" spans="1:15" ht="15" customHeight="1" x14ac:dyDescent="0.25">
      <c r="A26" s="4" t="s">
        <v>40</v>
      </c>
      <c r="B26" s="7" t="s">
        <v>16</v>
      </c>
      <c r="C26" s="8" t="s">
        <v>16</v>
      </c>
      <c r="D26" s="5">
        <v>520114</v>
      </c>
      <c r="E26" s="6">
        <v>2538156.3199999998</v>
      </c>
      <c r="F26" s="8" t="s">
        <v>16</v>
      </c>
      <c r="G26" s="8" t="s">
        <v>16</v>
      </c>
      <c r="H26" s="8" t="s">
        <v>16</v>
      </c>
      <c r="I26" s="8" t="s">
        <v>16</v>
      </c>
      <c r="J26" s="8" t="s">
        <v>16</v>
      </c>
      <c r="K26" s="8" t="s">
        <v>16</v>
      </c>
      <c r="L26" s="8" t="s">
        <v>16</v>
      </c>
      <c r="M26" s="8" t="s">
        <v>16</v>
      </c>
      <c r="N26" s="5">
        <f t="shared" si="1"/>
        <v>520114</v>
      </c>
      <c r="O26" s="6">
        <f t="shared" si="1"/>
        <v>2538156.3199999998</v>
      </c>
    </row>
    <row r="27" spans="1:15" ht="15" customHeight="1" x14ac:dyDescent="0.25">
      <c r="A27" s="4" t="s">
        <v>41</v>
      </c>
      <c r="B27" s="7" t="s">
        <v>16</v>
      </c>
      <c r="C27" s="8" t="s">
        <v>16</v>
      </c>
      <c r="D27" s="5">
        <v>520113</v>
      </c>
      <c r="E27" s="11">
        <v>2709788.73</v>
      </c>
      <c r="F27" s="8" t="s">
        <v>16</v>
      </c>
      <c r="G27" s="8" t="s">
        <v>16</v>
      </c>
      <c r="H27" s="8" t="s">
        <v>16</v>
      </c>
      <c r="I27" s="8" t="s">
        <v>16</v>
      </c>
      <c r="J27" s="8" t="s">
        <v>16</v>
      </c>
      <c r="K27" s="8" t="s">
        <v>16</v>
      </c>
      <c r="L27" s="8" t="s">
        <v>16</v>
      </c>
      <c r="M27" s="8" t="s">
        <v>16</v>
      </c>
      <c r="N27" s="5">
        <f t="shared" si="1"/>
        <v>520113</v>
      </c>
      <c r="O27" s="6">
        <f t="shared" si="1"/>
        <v>2709788.73</v>
      </c>
    </row>
    <row r="28" spans="1:15" ht="15" customHeight="1" x14ac:dyDescent="0.25">
      <c r="A28" s="4" t="s">
        <v>42</v>
      </c>
      <c r="B28" s="7" t="s">
        <v>16</v>
      </c>
      <c r="C28" s="8" t="s">
        <v>16</v>
      </c>
      <c r="D28" s="7" t="s">
        <v>16</v>
      </c>
      <c r="E28" s="8" t="s">
        <v>16</v>
      </c>
      <c r="F28" s="9">
        <v>463295</v>
      </c>
      <c r="G28" s="12">
        <v>2506425.9500000002</v>
      </c>
      <c r="H28" s="8" t="s">
        <v>16</v>
      </c>
      <c r="I28" s="8" t="s">
        <v>16</v>
      </c>
      <c r="J28" s="8" t="s">
        <v>16</v>
      </c>
      <c r="K28" s="8" t="s">
        <v>16</v>
      </c>
      <c r="L28" s="8" t="s">
        <v>16</v>
      </c>
      <c r="M28" s="8" t="s">
        <v>16</v>
      </c>
      <c r="N28" s="5">
        <f t="shared" ref="N28:O39" si="2">F28</f>
        <v>463295</v>
      </c>
      <c r="O28" s="6">
        <f t="shared" si="2"/>
        <v>2506425.9500000002</v>
      </c>
    </row>
    <row r="29" spans="1:15" ht="15" customHeight="1" x14ac:dyDescent="0.25">
      <c r="A29" s="4" t="s">
        <v>43</v>
      </c>
      <c r="B29" s="7" t="s">
        <v>16</v>
      </c>
      <c r="C29" s="8" t="s">
        <v>16</v>
      </c>
      <c r="D29" s="7" t="s">
        <v>16</v>
      </c>
      <c r="E29" s="8" t="s">
        <v>16</v>
      </c>
      <c r="F29" s="9">
        <v>463294</v>
      </c>
      <c r="G29" s="12">
        <v>2548117</v>
      </c>
      <c r="H29" s="8" t="s">
        <v>16</v>
      </c>
      <c r="I29" s="8" t="s">
        <v>16</v>
      </c>
      <c r="J29" s="8" t="s">
        <v>16</v>
      </c>
      <c r="K29" s="8" t="s">
        <v>16</v>
      </c>
      <c r="L29" s="8" t="s">
        <v>16</v>
      </c>
      <c r="M29" s="8" t="s">
        <v>16</v>
      </c>
      <c r="N29" s="5">
        <f t="shared" si="2"/>
        <v>463294</v>
      </c>
      <c r="O29" s="6">
        <f t="shared" si="2"/>
        <v>2548117</v>
      </c>
    </row>
    <row r="30" spans="1:15" ht="15" customHeight="1" x14ac:dyDescent="0.25">
      <c r="A30" s="4" t="s">
        <v>44</v>
      </c>
      <c r="B30" s="7" t="s">
        <v>16</v>
      </c>
      <c r="C30" s="8" t="s">
        <v>16</v>
      </c>
      <c r="D30" s="7" t="s">
        <v>16</v>
      </c>
      <c r="E30" s="8" t="s">
        <v>16</v>
      </c>
      <c r="F30" s="9">
        <v>624281</v>
      </c>
      <c r="G30" s="12">
        <v>3758171.6199999996</v>
      </c>
      <c r="H30" s="8" t="s">
        <v>16</v>
      </c>
      <c r="I30" s="8" t="s">
        <v>16</v>
      </c>
      <c r="J30" s="8" t="s">
        <v>16</v>
      </c>
      <c r="K30" s="8" t="s">
        <v>16</v>
      </c>
      <c r="L30" s="8" t="s">
        <v>16</v>
      </c>
      <c r="M30" s="8" t="s">
        <v>16</v>
      </c>
      <c r="N30" s="5">
        <f t="shared" si="2"/>
        <v>624281</v>
      </c>
      <c r="O30" s="6">
        <f t="shared" si="2"/>
        <v>3758171.6199999996</v>
      </c>
    </row>
    <row r="31" spans="1:15" ht="15" customHeight="1" x14ac:dyDescent="0.25">
      <c r="A31" s="4" t="s">
        <v>45</v>
      </c>
      <c r="B31" s="7" t="s">
        <v>16</v>
      </c>
      <c r="C31" s="8" t="s">
        <v>16</v>
      </c>
      <c r="D31" s="7" t="s">
        <v>16</v>
      </c>
      <c r="E31" s="8" t="s">
        <v>16</v>
      </c>
      <c r="F31" s="9">
        <v>463294</v>
      </c>
      <c r="G31" s="12">
        <f>F31*7.5</f>
        <v>3474705</v>
      </c>
      <c r="H31" s="8" t="s">
        <v>16</v>
      </c>
      <c r="I31" s="8" t="s">
        <v>16</v>
      </c>
      <c r="J31" s="8" t="s">
        <v>16</v>
      </c>
      <c r="K31" s="8" t="s">
        <v>16</v>
      </c>
      <c r="L31" s="8" t="s">
        <v>16</v>
      </c>
      <c r="M31" s="8" t="s">
        <v>16</v>
      </c>
      <c r="N31" s="5">
        <f t="shared" si="2"/>
        <v>463294</v>
      </c>
      <c r="O31" s="6">
        <f t="shared" si="2"/>
        <v>3474705</v>
      </c>
    </row>
    <row r="32" spans="1:15" ht="15" customHeight="1" x14ac:dyDescent="0.25">
      <c r="A32" s="4" t="s">
        <v>46</v>
      </c>
      <c r="B32" s="7" t="s">
        <v>16</v>
      </c>
      <c r="C32" s="8" t="s">
        <v>16</v>
      </c>
      <c r="D32" s="7" t="s">
        <v>16</v>
      </c>
      <c r="E32" s="8" t="s">
        <v>16</v>
      </c>
      <c r="F32" s="9">
        <v>449509</v>
      </c>
      <c r="G32" s="12">
        <f>F32*5.25</f>
        <v>2359922.25</v>
      </c>
      <c r="H32" s="8" t="s">
        <v>16</v>
      </c>
      <c r="I32" s="8" t="s">
        <v>16</v>
      </c>
      <c r="J32" s="8" t="s">
        <v>16</v>
      </c>
      <c r="K32" s="8" t="s">
        <v>16</v>
      </c>
      <c r="L32" s="8" t="s">
        <v>16</v>
      </c>
      <c r="M32" s="8" t="s">
        <v>16</v>
      </c>
      <c r="N32" s="5">
        <f t="shared" si="2"/>
        <v>449509</v>
      </c>
      <c r="O32" s="6">
        <f t="shared" si="2"/>
        <v>2359922.25</v>
      </c>
    </row>
    <row r="33" spans="1:15" ht="15" customHeight="1" x14ac:dyDescent="0.25">
      <c r="A33" s="4" t="s">
        <v>47</v>
      </c>
      <c r="B33" s="7" t="s">
        <v>16</v>
      </c>
      <c r="C33" s="8" t="s">
        <v>16</v>
      </c>
      <c r="D33" s="13">
        <v>22226</v>
      </c>
      <c r="E33" s="8">
        <f>D33*4.53</f>
        <v>100683.78</v>
      </c>
      <c r="F33" s="9">
        <v>449509</v>
      </c>
      <c r="G33" s="12">
        <f>F33*4.53</f>
        <v>2036275.77</v>
      </c>
      <c r="H33" s="8" t="s">
        <v>16</v>
      </c>
      <c r="I33" s="8" t="s">
        <v>16</v>
      </c>
      <c r="J33" s="8" t="s">
        <v>16</v>
      </c>
      <c r="K33" s="8" t="s">
        <v>16</v>
      </c>
      <c r="L33" s="8" t="s">
        <v>16</v>
      </c>
      <c r="M33" s="8" t="s">
        <v>16</v>
      </c>
      <c r="N33" s="5">
        <f>D33+F33</f>
        <v>471735</v>
      </c>
      <c r="O33" s="6">
        <f>G33+E33</f>
        <v>2136959.5499999998</v>
      </c>
    </row>
    <row r="34" spans="1:15" ht="15" customHeight="1" x14ac:dyDescent="0.25">
      <c r="A34" s="4" t="s">
        <v>48</v>
      </c>
      <c r="B34" s="7" t="s">
        <v>16</v>
      </c>
      <c r="C34" s="8" t="s">
        <v>16</v>
      </c>
      <c r="D34" s="7" t="s">
        <v>16</v>
      </c>
      <c r="E34" s="8" t="s">
        <v>16</v>
      </c>
      <c r="F34" s="9">
        <v>449509</v>
      </c>
      <c r="G34" s="12">
        <f>F34*4.54</f>
        <v>2040770.86</v>
      </c>
      <c r="H34" s="8" t="s">
        <v>16</v>
      </c>
      <c r="I34" s="8" t="s">
        <v>16</v>
      </c>
      <c r="J34" s="8" t="s">
        <v>16</v>
      </c>
      <c r="K34" s="8" t="s">
        <v>16</v>
      </c>
      <c r="L34" s="8" t="s">
        <v>16</v>
      </c>
      <c r="M34" s="8" t="s">
        <v>16</v>
      </c>
      <c r="N34" s="5">
        <f t="shared" si="2"/>
        <v>449509</v>
      </c>
      <c r="O34" s="6">
        <f t="shared" si="2"/>
        <v>2040770.86</v>
      </c>
    </row>
    <row r="35" spans="1:15" ht="15" customHeight="1" x14ac:dyDescent="0.25">
      <c r="A35" s="4" t="s">
        <v>49</v>
      </c>
      <c r="B35" s="7" t="s">
        <v>16</v>
      </c>
      <c r="C35" s="8" t="s">
        <v>16</v>
      </c>
      <c r="D35" s="7" t="s">
        <v>16</v>
      </c>
      <c r="E35" s="8" t="s">
        <v>16</v>
      </c>
      <c r="F35" s="9">
        <v>449509</v>
      </c>
      <c r="G35" s="12">
        <f>F35*3.55</f>
        <v>1595756.95</v>
      </c>
      <c r="H35" s="8" t="s">
        <v>16</v>
      </c>
      <c r="I35" s="8" t="s">
        <v>16</v>
      </c>
      <c r="J35" s="8" t="s">
        <v>16</v>
      </c>
      <c r="K35" s="8" t="s">
        <v>16</v>
      </c>
      <c r="L35" s="8" t="s">
        <v>16</v>
      </c>
      <c r="M35" s="8" t="s">
        <v>16</v>
      </c>
      <c r="N35" s="5">
        <f t="shared" si="2"/>
        <v>449509</v>
      </c>
      <c r="O35" s="6">
        <f t="shared" si="2"/>
        <v>1595756.95</v>
      </c>
    </row>
    <row r="36" spans="1:15" ht="15" customHeight="1" x14ac:dyDescent="0.25">
      <c r="A36" s="4" t="s">
        <v>50</v>
      </c>
      <c r="B36" s="7" t="s">
        <v>16</v>
      </c>
      <c r="C36" s="8" t="s">
        <v>16</v>
      </c>
      <c r="D36" s="7" t="s">
        <v>16</v>
      </c>
      <c r="E36" s="8" t="s">
        <v>16</v>
      </c>
      <c r="F36" s="9">
        <v>247963</v>
      </c>
      <c r="G36" s="12">
        <f>F36*3</f>
        <v>743889</v>
      </c>
      <c r="H36" s="8" t="s">
        <v>16</v>
      </c>
      <c r="I36" s="8" t="s">
        <v>16</v>
      </c>
      <c r="J36" s="8" t="s">
        <v>16</v>
      </c>
      <c r="K36" s="8" t="s">
        <v>16</v>
      </c>
      <c r="L36" s="8" t="s">
        <v>16</v>
      </c>
      <c r="M36" s="8" t="s">
        <v>16</v>
      </c>
      <c r="N36" s="5">
        <f t="shared" si="2"/>
        <v>247963</v>
      </c>
      <c r="O36" s="6">
        <f t="shared" si="2"/>
        <v>743889</v>
      </c>
    </row>
    <row r="37" spans="1:15" ht="15" customHeight="1" x14ac:dyDescent="0.25">
      <c r="A37" s="4" t="s">
        <v>51</v>
      </c>
      <c r="B37" s="7" t="s">
        <v>16</v>
      </c>
      <c r="C37" s="8" t="s">
        <v>16</v>
      </c>
      <c r="D37" s="7" t="s">
        <v>16</v>
      </c>
      <c r="E37" s="8" t="s">
        <v>16</v>
      </c>
      <c r="F37" s="9">
        <v>270242</v>
      </c>
      <c r="G37" s="12">
        <f>F37*2.53</f>
        <v>683712.25999999989</v>
      </c>
      <c r="H37" s="8" t="s">
        <v>16</v>
      </c>
      <c r="I37" s="8" t="s">
        <v>16</v>
      </c>
      <c r="J37" s="8" t="s">
        <v>16</v>
      </c>
      <c r="K37" s="8" t="s">
        <v>16</v>
      </c>
      <c r="L37" s="8" t="s">
        <v>16</v>
      </c>
      <c r="M37" s="8" t="s">
        <v>16</v>
      </c>
      <c r="N37" s="5">
        <f t="shared" si="2"/>
        <v>270242</v>
      </c>
      <c r="O37" s="6">
        <f t="shared" si="2"/>
        <v>683712.25999999989</v>
      </c>
    </row>
    <row r="38" spans="1:15" ht="15" customHeight="1" x14ac:dyDescent="0.25">
      <c r="A38" s="4" t="s">
        <v>52</v>
      </c>
      <c r="B38" s="7" t="s">
        <v>16</v>
      </c>
      <c r="C38" s="8" t="s">
        <v>16</v>
      </c>
      <c r="D38" s="7" t="s">
        <v>16</v>
      </c>
      <c r="E38" s="8" t="s">
        <v>16</v>
      </c>
      <c r="F38" s="9">
        <v>247963</v>
      </c>
      <c r="G38" s="12">
        <f>F38*4.35</f>
        <v>1078639.0499999998</v>
      </c>
      <c r="H38" s="8" t="s">
        <v>16</v>
      </c>
      <c r="I38" s="8" t="s">
        <v>16</v>
      </c>
      <c r="J38" s="8" t="s">
        <v>16</v>
      </c>
      <c r="K38" s="8" t="s">
        <v>16</v>
      </c>
      <c r="L38" s="8" t="s">
        <v>16</v>
      </c>
      <c r="M38" s="8" t="s">
        <v>16</v>
      </c>
      <c r="N38" s="5">
        <f t="shared" si="2"/>
        <v>247963</v>
      </c>
      <c r="O38" s="6">
        <f t="shared" si="2"/>
        <v>1078639.0499999998</v>
      </c>
    </row>
    <row r="39" spans="1:15" ht="15" customHeight="1" x14ac:dyDescent="0.25">
      <c r="A39" s="4" t="s">
        <v>53</v>
      </c>
      <c r="B39" s="7" t="s">
        <v>16</v>
      </c>
      <c r="C39" s="8" t="s">
        <v>16</v>
      </c>
      <c r="D39" s="7" t="s">
        <v>16</v>
      </c>
      <c r="E39" s="8" t="s">
        <v>16</v>
      </c>
      <c r="F39" s="9">
        <v>247964</v>
      </c>
      <c r="G39" s="12">
        <f>F39*3.8</f>
        <v>942263.2</v>
      </c>
      <c r="H39" s="8" t="s">
        <v>16</v>
      </c>
      <c r="I39" s="8" t="s">
        <v>16</v>
      </c>
      <c r="J39" s="8" t="s">
        <v>16</v>
      </c>
      <c r="K39" s="8" t="s">
        <v>16</v>
      </c>
      <c r="L39" s="8" t="s">
        <v>16</v>
      </c>
      <c r="M39" s="8" t="s">
        <v>16</v>
      </c>
      <c r="N39" s="5">
        <f t="shared" si="2"/>
        <v>247964</v>
      </c>
      <c r="O39" s="6">
        <f t="shared" si="2"/>
        <v>942263.2</v>
      </c>
    </row>
    <row r="40" spans="1:15" ht="15" customHeight="1" x14ac:dyDescent="0.25">
      <c r="A40" s="4" t="s">
        <v>54</v>
      </c>
      <c r="B40" s="7" t="s">
        <v>16</v>
      </c>
      <c r="C40" s="8" t="s">
        <v>16</v>
      </c>
      <c r="D40" s="7" t="s">
        <v>16</v>
      </c>
      <c r="E40" s="8" t="s">
        <v>16</v>
      </c>
      <c r="F40" s="14" t="s">
        <v>55</v>
      </c>
      <c r="G40" s="15" t="s">
        <v>55</v>
      </c>
      <c r="H40" s="16">
        <v>239562</v>
      </c>
      <c r="I40" s="12">
        <f>+H40*3.79</f>
        <v>907939.98</v>
      </c>
      <c r="J40" s="8" t="s">
        <v>16</v>
      </c>
      <c r="K40" s="8" t="s">
        <v>16</v>
      </c>
      <c r="L40" s="8" t="s">
        <v>16</v>
      </c>
      <c r="M40" s="8" t="s">
        <v>16</v>
      </c>
      <c r="N40" s="5">
        <f>+H40</f>
        <v>239562</v>
      </c>
      <c r="O40" s="6">
        <f>+I40</f>
        <v>907939.98</v>
      </c>
    </row>
    <row r="41" spans="1:15" ht="15" customHeight="1" x14ac:dyDescent="0.25">
      <c r="A41" s="4" t="s">
        <v>56</v>
      </c>
      <c r="B41" s="7" t="s">
        <v>16</v>
      </c>
      <c r="C41" s="8" t="s">
        <v>16</v>
      </c>
      <c r="D41" s="7" t="s">
        <v>16</v>
      </c>
      <c r="E41" s="8" t="s">
        <v>16</v>
      </c>
      <c r="F41" s="14">
        <v>21302</v>
      </c>
      <c r="G41" s="15">
        <f>+F41*4.02</f>
        <v>85634.04</v>
      </c>
      <c r="H41" s="16">
        <v>239562</v>
      </c>
      <c r="I41" s="12">
        <f>+H41*4.02</f>
        <v>963039.23999999987</v>
      </c>
      <c r="J41" s="8" t="s">
        <v>16</v>
      </c>
      <c r="K41" s="8" t="s">
        <v>16</v>
      </c>
      <c r="L41" s="8" t="s">
        <v>16</v>
      </c>
      <c r="M41" s="8" t="s">
        <v>16</v>
      </c>
      <c r="N41" s="5">
        <f>+H41+F41</f>
        <v>260864</v>
      </c>
      <c r="O41" s="6">
        <f>I41+G41</f>
        <v>1048673.2799999998</v>
      </c>
    </row>
    <row r="42" spans="1:15" ht="15" customHeight="1" x14ac:dyDescent="0.25">
      <c r="A42" s="4" t="s">
        <v>57</v>
      </c>
      <c r="B42" s="7" t="s">
        <v>16</v>
      </c>
      <c r="C42" s="7" t="s">
        <v>16</v>
      </c>
      <c r="D42" s="7" t="s">
        <v>16</v>
      </c>
      <c r="E42" s="7" t="s">
        <v>16</v>
      </c>
      <c r="F42" s="7" t="s">
        <v>16</v>
      </c>
      <c r="G42" s="7" t="s">
        <v>16</v>
      </c>
      <c r="H42" s="16">
        <v>239562</v>
      </c>
      <c r="I42" s="12">
        <f>H42*4.5</f>
        <v>1078029</v>
      </c>
      <c r="J42" s="8" t="s">
        <v>16</v>
      </c>
      <c r="K42" s="8" t="s">
        <v>16</v>
      </c>
      <c r="L42" s="8" t="s">
        <v>16</v>
      </c>
      <c r="M42" s="8" t="s">
        <v>16</v>
      </c>
      <c r="N42" s="5">
        <f>+H42</f>
        <v>239562</v>
      </c>
      <c r="O42" s="6">
        <f>+I42</f>
        <v>1078029</v>
      </c>
    </row>
    <row r="43" spans="1:15" ht="15" customHeight="1" x14ac:dyDescent="0.25">
      <c r="A43" s="4" t="s">
        <v>58</v>
      </c>
      <c r="B43" s="7" t="s">
        <v>16</v>
      </c>
      <c r="C43" s="7" t="s">
        <v>16</v>
      </c>
      <c r="D43" s="7" t="s">
        <v>16</v>
      </c>
      <c r="E43" s="7" t="s">
        <v>16</v>
      </c>
      <c r="F43" s="7" t="s">
        <v>16</v>
      </c>
      <c r="G43" s="7" t="s">
        <v>16</v>
      </c>
      <c r="H43" s="16">
        <v>239561</v>
      </c>
      <c r="I43" s="12">
        <f>H43*5.35</f>
        <v>1281651.3499999999</v>
      </c>
      <c r="J43" s="8" t="s">
        <v>16</v>
      </c>
      <c r="K43" s="8" t="s">
        <v>16</v>
      </c>
      <c r="L43" s="8" t="s">
        <v>16</v>
      </c>
      <c r="M43" s="8" t="s">
        <v>16</v>
      </c>
      <c r="N43" s="5">
        <f>H43</f>
        <v>239561</v>
      </c>
      <c r="O43" s="6">
        <f>I43</f>
        <v>1281651.3499999999</v>
      </c>
    </row>
    <row r="44" spans="1:15" ht="15" customHeight="1" x14ac:dyDescent="0.25">
      <c r="A44" s="4" t="s">
        <v>59</v>
      </c>
      <c r="B44" s="7" t="s">
        <v>16</v>
      </c>
      <c r="C44" s="7" t="s">
        <v>16</v>
      </c>
      <c r="D44" s="7" t="s">
        <v>16</v>
      </c>
      <c r="E44" s="7" t="s">
        <v>16</v>
      </c>
      <c r="F44" s="7" t="s">
        <v>16</v>
      </c>
      <c r="G44" s="7" t="s">
        <v>16</v>
      </c>
      <c r="H44" s="16">
        <v>362628</v>
      </c>
      <c r="I44" s="12">
        <f>H44*5.27</f>
        <v>1911049.5599999998</v>
      </c>
      <c r="J44" s="8" t="s">
        <v>16</v>
      </c>
      <c r="K44" s="8" t="s">
        <v>16</v>
      </c>
      <c r="L44" s="8" t="s">
        <v>16</v>
      </c>
      <c r="M44" s="8" t="s">
        <v>16</v>
      </c>
      <c r="N44" s="5">
        <f>H44</f>
        <v>362628</v>
      </c>
      <c r="O44" s="6">
        <f>I44</f>
        <v>1911049.5599999998</v>
      </c>
    </row>
    <row r="45" spans="1:15" ht="15" customHeight="1" x14ac:dyDescent="0.25">
      <c r="A45" s="4" t="s">
        <v>60</v>
      </c>
      <c r="B45" s="7" t="s">
        <v>16</v>
      </c>
      <c r="C45" s="7" t="s">
        <v>16</v>
      </c>
      <c r="D45" s="7" t="s">
        <v>16</v>
      </c>
      <c r="E45" s="7" t="s">
        <v>16</v>
      </c>
      <c r="F45" s="17">
        <v>13222</v>
      </c>
      <c r="G45" s="18">
        <f>F45*5.62</f>
        <v>74307.64</v>
      </c>
      <c r="H45" s="16">
        <f>188962+362628</f>
        <v>551590</v>
      </c>
      <c r="I45" s="12">
        <f>H45*5.62</f>
        <v>3099935.8000000003</v>
      </c>
      <c r="J45" s="8" t="s">
        <v>16</v>
      </c>
      <c r="K45" s="8" t="s">
        <v>16</v>
      </c>
      <c r="L45" s="8" t="s">
        <v>16</v>
      </c>
      <c r="M45" s="8" t="s">
        <v>16</v>
      </c>
      <c r="N45" s="5">
        <f>F45+H45</f>
        <v>564812</v>
      </c>
      <c r="O45" s="6">
        <f>G45+I45</f>
        <v>3174243.4400000004</v>
      </c>
    </row>
    <row r="46" spans="1:15" ht="15" customHeight="1" x14ac:dyDescent="0.25">
      <c r="A46" s="4" t="s">
        <v>61</v>
      </c>
      <c r="B46" s="7" t="s">
        <v>16</v>
      </c>
      <c r="C46" s="7" t="s">
        <v>16</v>
      </c>
      <c r="D46" s="7" t="s">
        <v>16</v>
      </c>
      <c r="E46" s="7" t="s">
        <v>16</v>
      </c>
      <c r="F46" s="19" t="s">
        <v>55</v>
      </c>
      <c r="G46" s="19" t="s">
        <v>55</v>
      </c>
      <c r="H46" s="16">
        <v>362628</v>
      </c>
      <c r="I46" s="12">
        <v>1885665.6</v>
      </c>
      <c r="J46" s="8" t="s">
        <v>16</v>
      </c>
      <c r="K46" s="8" t="s">
        <v>16</v>
      </c>
      <c r="L46" s="8" t="s">
        <v>16</v>
      </c>
      <c r="M46" s="8" t="s">
        <v>16</v>
      </c>
      <c r="N46" s="5">
        <f t="shared" ref="N46:O49" si="3">H46</f>
        <v>362628</v>
      </c>
      <c r="O46" s="6">
        <f t="shared" si="3"/>
        <v>1885665.6</v>
      </c>
    </row>
    <row r="47" spans="1:15" ht="15" customHeight="1" x14ac:dyDescent="0.25">
      <c r="A47" s="4" t="s">
        <v>62</v>
      </c>
      <c r="B47" s="7" t="s">
        <v>16</v>
      </c>
      <c r="C47" s="7" t="s">
        <v>16</v>
      </c>
      <c r="D47" s="7" t="s">
        <v>16</v>
      </c>
      <c r="E47" s="7" t="s">
        <v>16</v>
      </c>
      <c r="F47" s="19" t="s">
        <v>55</v>
      </c>
      <c r="G47" s="19" t="s">
        <v>55</v>
      </c>
      <c r="H47" s="16">
        <v>362628</v>
      </c>
      <c r="I47" s="12">
        <f>H47*5.61</f>
        <v>2034343.08</v>
      </c>
      <c r="J47" s="8" t="s">
        <v>16</v>
      </c>
      <c r="K47" s="8" t="s">
        <v>16</v>
      </c>
      <c r="L47" s="8" t="s">
        <v>16</v>
      </c>
      <c r="M47" s="8" t="s">
        <v>16</v>
      </c>
      <c r="N47" s="5">
        <f t="shared" si="3"/>
        <v>362628</v>
      </c>
      <c r="O47" s="6">
        <f t="shared" si="3"/>
        <v>2034343.08</v>
      </c>
    </row>
    <row r="48" spans="1:15" ht="15" customHeight="1" x14ac:dyDescent="0.25">
      <c r="A48" s="4" t="s">
        <v>63</v>
      </c>
      <c r="B48" s="7" t="s">
        <v>16</v>
      </c>
      <c r="C48" s="7" t="s">
        <v>16</v>
      </c>
      <c r="D48" s="7" t="s">
        <v>16</v>
      </c>
      <c r="E48" s="7" t="s">
        <v>16</v>
      </c>
      <c r="F48" s="19" t="s">
        <v>55</v>
      </c>
      <c r="G48" s="19" t="s">
        <v>55</v>
      </c>
      <c r="H48" s="16">
        <v>351359</v>
      </c>
      <c r="I48" s="12">
        <f>H48*5.65</f>
        <v>1985178.35</v>
      </c>
      <c r="J48" s="8" t="s">
        <v>16</v>
      </c>
      <c r="K48" s="8" t="s">
        <v>16</v>
      </c>
      <c r="L48" s="8" t="s">
        <v>16</v>
      </c>
      <c r="M48" s="8" t="s">
        <v>16</v>
      </c>
      <c r="N48" s="5">
        <f t="shared" si="3"/>
        <v>351359</v>
      </c>
      <c r="O48" s="6">
        <f t="shared" si="3"/>
        <v>1985178.35</v>
      </c>
    </row>
    <row r="49" spans="1:15" ht="15" customHeight="1" x14ac:dyDescent="0.25">
      <c r="A49" s="4" t="s">
        <v>64</v>
      </c>
      <c r="B49" s="7" t="s">
        <v>16</v>
      </c>
      <c r="C49" s="7" t="s">
        <v>16</v>
      </c>
      <c r="D49" s="7" t="s">
        <v>16</v>
      </c>
      <c r="E49" s="7" t="s">
        <v>16</v>
      </c>
      <c r="F49" s="19" t="s">
        <v>55</v>
      </c>
      <c r="G49" s="19" t="s">
        <v>55</v>
      </c>
      <c r="H49" s="16">
        <v>364340</v>
      </c>
      <c r="I49" s="12">
        <f>H49*5.75</f>
        <v>2094955</v>
      </c>
      <c r="J49" s="8" t="s">
        <v>16</v>
      </c>
      <c r="K49" s="8" t="s">
        <v>16</v>
      </c>
      <c r="L49" s="8" t="s">
        <v>16</v>
      </c>
      <c r="M49" s="8" t="s">
        <v>16</v>
      </c>
      <c r="N49" s="5">
        <f t="shared" si="3"/>
        <v>364340</v>
      </c>
      <c r="O49" s="6">
        <f>I49</f>
        <v>2094955</v>
      </c>
    </row>
    <row r="50" spans="1:15" ht="15" customHeight="1" x14ac:dyDescent="0.25">
      <c r="A50" s="4" t="s">
        <v>65</v>
      </c>
      <c r="B50" s="7" t="s">
        <v>16</v>
      </c>
      <c r="C50" s="7" t="s">
        <v>16</v>
      </c>
      <c r="D50" s="7" t="s">
        <v>16</v>
      </c>
      <c r="E50" s="7" t="s">
        <v>16</v>
      </c>
      <c r="F50" s="19" t="s">
        <v>55</v>
      </c>
      <c r="G50" s="19" t="s">
        <v>55</v>
      </c>
      <c r="H50" s="16">
        <v>351360</v>
      </c>
      <c r="I50" s="12">
        <f>H50*6.82</f>
        <v>2396275.2000000002</v>
      </c>
      <c r="J50" s="8" t="s">
        <v>16</v>
      </c>
      <c r="K50" s="8" t="s">
        <v>16</v>
      </c>
      <c r="L50" s="8" t="s">
        <v>16</v>
      </c>
      <c r="M50" s="8" t="s">
        <v>16</v>
      </c>
      <c r="N50" s="5">
        <f>H50</f>
        <v>351360</v>
      </c>
      <c r="O50" s="6">
        <f>I50</f>
        <v>2396275.2000000002</v>
      </c>
    </row>
    <row r="51" spans="1:15" ht="15" customHeight="1" x14ac:dyDescent="0.25">
      <c r="A51" s="4" t="s">
        <v>66</v>
      </c>
      <c r="B51" s="7" t="s">
        <v>16</v>
      </c>
      <c r="C51" s="7" t="s">
        <v>16</v>
      </c>
      <c r="D51" s="7" t="s">
        <v>16</v>
      </c>
      <c r="E51" s="7" t="s">
        <v>16</v>
      </c>
      <c r="F51" s="19" t="s">
        <v>55</v>
      </c>
      <c r="G51" s="19" t="s">
        <v>55</v>
      </c>
      <c r="H51" s="16">
        <v>351360</v>
      </c>
      <c r="I51" s="12">
        <f>H51*7.41</f>
        <v>2603577.6</v>
      </c>
      <c r="J51" s="8" t="s">
        <v>16</v>
      </c>
      <c r="K51" s="8" t="s">
        <v>16</v>
      </c>
      <c r="L51" s="8" t="s">
        <v>16</v>
      </c>
      <c r="M51" s="8" t="s">
        <v>16</v>
      </c>
      <c r="N51" s="5">
        <f>H51</f>
        <v>351360</v>
      </c>
      <c r="O51" s="6">
        <f>I51</f>
        <v>2603577.6</v>
      </c>
    </row>
    <row r="52" spans="1:15" ht="15" customHeight="1" x14ac:dyDescent="0.25">
      <c r="A52" s="4" t="s">
        <v>67</v>
      </c>
      <c r="B52" s="7" t="s">
        <v>16</v>
      </c>
      <c r="C52" s="7" t="s">
        <v>16</v>
      </c>
      <c r="D52" s="7" t="s">
        <v>16</v>
      </c>
      <c r="E52" s="7" t="s">
        <v>16</v>
      </c>
      <c r="F52" s="19" t="s">
        <v>55</v>
      </c>
      <c r="G52" s="19" t="s">
        <v>55</v>
      </c>
      <c r="H52" s="16">
        <v>363869</v>
      </c>
      <c r="I52" s="12">
        <f>H52*7.6</f>
        <v>2765404.4</v>
      </c>
      <c r="J52" s="16">
        <v>391825</v>
      </c>
      <c r="K52" s="8">
        <f>J52*7.6</f>
        <v>2977870</v>
      </c>
      <c r="L52" s="8" t="s">
        <v>16</v>
      </c>
      <c r="M52" s="8" t="s">
        <v>16</v>
      </c>
      <c r="N52" s="5">
        <f>H52+J52</f>
        <v>755694</v>
      </c>
      <c r="O52" s="6">
        <f>I52+K52</f>
        <v>5743274.4000000004</v>
      </c>
    </row>
    <row r="53" spans="1:15" ht="15" customHeight="1" x14ac:dyDescent="0.25">
      <c r="A53" s="4" t="s">
        <v>68</v>
      </c>
      <c r="B53" s="7" t="s">
        <v>16</v>
      </c>
      <c r="C53" s="7" t="s">
        <v>16</v>
      </c>
      <c r="D53" s="7" t="s">
        <v>16</v>
      </c>
      <c r="E53" s="7" t="s">
        <v>16</v>
      </c>
      <c r="F53" s="19" t="s">
        <v>55</v>
      </c>
      <c r="G53" s="19" t="s">
        <v>55</v>
      </c>
      <c r="H53" s="16">
        <v>17610</v>
      </c>
      <c r="I53" s="12">
        <f>H53*7.97</f>
        <v>140351.69999999998</v>
      </c>
      <c r="J53" s="16">
        <v>389263</v>
      </c>
      <c r="K53" s="8">
        <f>J53*7.97</f>
        <v>3102426.11</v>
      </c>
      <c r="L53" s="8" t="s">
        <v>16</v>
      </c>
      <c r="M53" s="8" t="s">
        <v>16</v>
      </c>
      <c r="N53" s="5">
        <f>H53+J53</f>
        <v>406873</v>
      </c>
      <c r="O53" s="6">
        <f>I53+K53</f>
        <v>3242777.81</v>
      </c>
    </row>
    <row r="54" spans="1:15" ht="15" customHeight="1" x14ac:dyDescent="0.25">
      <c r="A54" s="4" t="s">
        <v>69</v>
      </c>
      <c r="B54" s="7" t="s">
        <v>16</v>
      </c>
      <c r="C54" s="7" t="s">
        <v>16</v>
      </c>
      <c r="D54" s="7" t="s">
        <v>16</v>
      </c>
      <c r="E54" s="7" t="s">
        <v>16</v>
      </c>
      <c r="F54" s="19" t="s">
        <v>55</v>
      </c>
      <c r="G54" s="19" t="s">
        <v>55</v>
      </c>
      <c r="H54" s="19" t="s">
        <v>55</v>
      </c>
      <c r="I54" s="19" t="s">
        <v>55</v>
      </c>
      <c r="J54" s="16">
        <v>389263</v>
      </c>
      <c r="K54" s="8">
        <f>J54*9.3</f>
        <v>3620145.9000000004</v>
      </c>
      <c r="L54" s="8" t="s">
        <v>16</v>
      </c>
      <c r="M54" s="8" t="s">
        <v>16</v>
      </c>
      <c r="N54" s="5">
        <f>J54</f>
        <v>389263</v>
      </c>
      <c r="O54" s="6">
        <f>K54</f>
        <v>3620145.9000000004</v>
      </c>
    </row>
    <row r="55" spans="1:15" ht="15" customHeight="1" x14ac:dyDescent="0.25">
      <c r="A55" s="4" t="s">
        <v>70</v>
      </c>
      <c r="B55" s="7" t="s">
        <v>16</v>
      </c>
      <c r="C55" s="7" t="s">
        <v>16</v>
      </c>
      <c r="D55" s="7" t="s">
        <v>16</v>
      </c>
      <c r="E55" s="7" t="s">
        <v>16</v>
      </c>
      <c r="F55" s="19" t="s">
        <v>55</v>
      </c>
      <c r="G55" s="19" t="s">
        <v>55</v>
      </c>
      <c r="H55" s="19" t="s">
        <v>55</v>
      </c>
      <c r="I55" s="19" t="s">
        <v>55</v>
      </c>
      <c r="J55" s="16">
        <v>450712</v>
      </c>
      <c r="K55" s="8">
        <f>J55*13</f>
        <v>5859256</v>
      </c>
      <c r="L55" s="8" t="s">
        <v>16</v>
      </c>
      <c r="M55" s="8" t="s">
        <v>16</v>
      </c>
      <c r="N55" s="5">
        <f>J55</f>
        <v>450712</v>
      </c>
      <c r="O55" s="6">
        <f>K55</f>
        <v>5859256</v>
      </c>
    </row>
    <row r="56" spans="1:15" ht="15" customHeight="1" x14ac:dyDescent="0.25">
      <c r="A56" s="4" t="s">
        <v>71</v>
      </c>
      <c r="B56" s="7" t="s">
        <v>16</v>
      </c>
      <c r="C56" s="7" t="s">
        <v>16</v>
      </c>
      <c r="D56" s="7" t="s">
        <v>16</v>
      </c>
      <c r="E56" s="7" t="s">
        <v>16</v>
      </c>
      <c r="F56" s="19" t="s">
        <v>55</v>
      </c>
      <c r="G56" s="19" t="s">
        <v>55</v>
      </c>
      <c r="H56" s="19" t="s">
        <v>55</v>
      </c>
      <c r="I56" s="19" t="s">
        <v>55</v>
      </c>
      <c r="J56" s="16">
        <v>375821</v>
      </c>
      <c r="K56" s="8">
        <f>J56*13.5</f>
        <v>5073583.5</v>
      </c>
      <c r="L56" s="8" t="s">
        <v>16</v>
      </c>
      <c r="M56" s="8" t="s">
        <v>16</v>
      </c>
      <c r="N56" s="5">
        <v>375821</v>
      </c>
      <c r="O56" s="6">
        <f>K56</f>
        <v>5073583.5</v>
      </c>
    </row>
    <row r="57" spans="1:15" ht="15" customHeight="1" x14ac:dyDescent="0.25">
      <c r="A57" s="4" t="s">
        <v>72</v>
      </c>
      <c r="B57" s="7" t="s">
        <v>16</v>
      </c>
      <c r="C57" s="7" t="s">
        <v>16</v>
      </c>
      <c r="D57" s="7" t="s">
        <v>16</v>
      </c>
      <c r="E57" s="7" t="s">
        <v>16</v>
      </c>
      <c r="F57" s="19" t="s">
        <v>55</v>
      </c>
      <c r="G57" s="19" t="s">
        <v>55</v>
      </c>
      <c r="H57" s="20">
        <v>17268</v>
      </c>
      <c r="I57" s="12">
        <f>H57*13.9</f>
        <v>240025.2</v>
      </c>
      <c r="J57" s="16">
        <v>375821</v>
      </c>
      <c r="K57" s="8">
        <f>J57*13.9</f>
        <v>5223911.9000000004</v>
      </c>
      <c r="L57" s="8" t="s">
        <v>16</v>
      </c>
      <c r="M57" s="8" t="s">
        <v>16</v>
      </c>
      <c r="N57" s="5">
        <f>H57+J57</f>
        <v>393089</v>
      </c>
      <c r="O57" s="6">
        <f>I57+K57</f>
        <v>5463937.1000000006</v>
      </c>
    </row>
    <row r="58" spans="1:15" ht="15" customHeight="1" x14ac:dyDescent="0.25">
      <c r="A58" s="4" t="s">
        <v>73</v>
      </c>
      <c r="B58" s="7" t="s">
        <v>16</v>
      </c>
      <c r="C58" s="7" t="s">
        <v>16</v>
      </c>
      <c r="D58" s="7" t="s">
        <v>16</v>
      </c>
      <c r="E58" s="7" t="s">
        <v>16</v>
      </c>
      <c r="F58" s="19" t="s">
        <v>55</v>
      </c>
      <c r="G58" s="19" t="s">
        <v>55</v>
      </c>
      <c r="H58" s="19" t="s">
        <v>55</v>
      </c>
      <c r="I58" s="19" t="s">
        <v>55</v>
      </c>
      <c r="J58" s="5">
        <v>375821</v>
      </c>
      <c r="K58" s="8">
        <f>J58*13.45</f>
        <v>5054792.45</v>
      </c>
      <c r="L58" s="8" t="s">
        <v>16</v>
      </c>
      <c r="M58" s="8" t="s">
        <v>16</v>
      </c>
      <c r="N58" s="5">
        <v>375821</v>
      </c>
      <c r="O58" s="6">
        <f>N58*13.45</f>
        <v>5054792.45</v>
      </c>
    </row>
    <row r="59" spans="1:15" ht="15" customHeight="1" x14ac:dyDescent="0.25">
      <c r="A59" s="4" t="s">
        <v>74</v>
      </c>
      <c r="B59" s="7" t="s">
        <v>16</v>
      </c>
      <c r="C59" s="7" t="s">
        <v>16</v>
      </c>
      <c r="D59" s="7" t="s">
        <v>16</v>
      </c>
      <c r="E59" s="7" t="s">
        <v>16</v>
      </c>
      <c r="F59" s="19" t="s">
        <v>55</v>
      </c>
      <c r="G59" s="19" t="s">
        <v>55</v>
      </c>
      <c r="H59" s="19" t="s">
        <v>55</v>
      </c>
      <c r="I59" s="19" t="s">
        <v>55</v>
      </c>
      <c r="J59" s="5">
        <v>375820</v>
      </c>
      <c r="K59" s="8">
        <f>J59*12.99</f>
        <v>4881901.8</v>
      </c>
      <c r="L59" s="8" t="s">
        <v>16</v>
      </c>
      <c r="M59" s="8" t="s">
        <v>16</v>
      </c>
      <c r="N59" s="5">
        <v>375820</v>
      </c>
      <c r="O59" s="6">
        <f>N59*12.99</f>
        <v>4881901.8</v>
      </c>
    </row>
    <row r="60" spans="1:15" ht="15" customHeight="1" x14ac:dyDescent="0.25">
      <c r="A60" s="4" t="s">
        <v>75</v>
      </c>
      <c r="B60" s="7" t="s">
        <v>16</v>
      </c>
      <c r="C60" s="7" t="s">
        <v>16</v>
      </c>
      <c r="D60" s="7" t="s">
        <v>16</v>
      </c>
      <c r="E60" s="7" t="s">
        <v>16</v>
      </c>
      <c r="F60" s="19" t="s">
        <v>55</v>
      </c>
      <c r="G60" s="19" t="s">
        <v>55</v>
      </c>
      <c r="H60" s="19" t="s">
        <v>55</v>
      </c>
      <c r="I60" s="19" t="s">
        <v>55</v>
      </c>
      <c r="J60" s="5">
        <v>361738</v>
      </c>
      <c r="K60" s="8">
        <f>J60*12.5</f>
        <v>4521725</v>
      </c>
      <c r="L60" s="8" t="s">
        <v>16</v>
      </c>
      <c r="M60" s="8" t="s">
        <v>16</v>
      </c>
      <c r="N60" s="5">
        <v>361738</v>
      </c>
      <c r="O60" s="6">
        <f>N60*12.5</f>
        <v>4521725</v>
      </c>
    </row>
    <row r="61" spans="1:15" ht="15" customHeight="1" x14ac:dyDescent="0.25">
      <c r="A61" s="4" t="s">
        <v>76</v>
      </c>
      <c r="B61" s="7" t="s">
        <v>16</v>
      </c>
      <c r="C61" s="7" t="s">
        <v>16</v>
      </c>
      <c r="D61" s="7" t="s">
        <v>16</v>
      </c>
      <c r="E61" s="7" t="s">
        <v>16</v>
      </c>
      <c r="F61" s="19" t="s">
        <v>55</v>
      </c>
      <c r="G61" s="19" t="s">
        <v>55</v>
      </c>
      <c r="H61" s="19" t="s">
        <v>55</v>
      </c>
      <c r="I61" s="19" t="s">
        <v>55</v>
      </c>
      <c r="J61" s="5">
        <v>380042</v>
      </c>
      <c r="K61" s="8">
        <f>J61*12.73</f>
        <v>4837934.66</v>
      </c>
      <c r="L61" s="8" t="s">
        <v>16</v>
      </c>
      <c r="M61" s="8" t="s">
        <v>16</v>
      </c>
      <c r="N61" s="5">
        <v>380042</v>
      </c>
      <c r="O61" s="6">
        <f>N61*12.73</f>
        <v>4837934.66</v>
      </c>
    </row>
    <row r="62" spans="1:15" ht="15" customHeight="1" x14ac:dyDescent="0.25">
      <c r="A62" s="4" t="s">
        <v>77</v>
      </c>
      <c r="B62" s="7" t="s">
        <v>16</v>
      </c>
      <c r="C62" s="7" t="s">
        <v>16</v>
      </c>
      <c r="D62" s="7" t="s">
        <v>16</v>
      </c>
      <c r="E62" s="7" t="s">
        <v>16</v>
      </c>
      <c r="F62" s="19" t="s">
        <v>55</v>
      </c>
      <c r="G62" s="19" t="s">
        <v>55</v>
      </c>
      <c r="H62" s="19" t="s">
        <v>55</v>
      </c>
      <c r="I62" s="19" t="s">
        <v>55</v>
      </c>
      <c r="J62" s="21">
        <v>361738</v>
      </c>
      <c r="K62" s="8">
        <f>J62*13.85</f>
        <v>5010071.3</v>
      </c>
      <c r="L62" s="8" t="s">
        <v>16</v>
      </c>
      <c r="M62" s="8" t="s">
        <v>16</v>
      </c>
      <c r="N62" s="5">
        <f>J62</f>
        <v>361738</v>
      </c>
      <c r="O62" s="6">
        <f>K62</f>
        <v>5010071.3</v>
      </c>
    </row>
    <row r="63" spans="1:15" ht="15" customHeight="1" x14ac:dyDescent="0.25">
      <c r="A63" s="4" t="s">
        <v>78</v>
      </c>
      <c r="B63" s="7" t="s">
        <v>16</v>
      </c>
      <c r="C63" s="7" t="s">
        <v>16</v>
      </c>
      <c r="D63" s="7" t="s">
        <v>16</v>
      </c>
      <c r="E63" s="7" t="s">
        <v>16</v>
      </c>
      <c r="F63" s="19" t="s">
        <v>55</v>
      </c>
      <c r="G63" s="19" t="s">
        <v>55</v>
      </c>
      <c r="H63" s="19" t="s">
        <v>55</v>
      </c>
      <c r="I63" s="19" t="s">
        <v>55</v>
      </c>
      <c r="J63" s="21">
        <f>361739+87293</f>
        <v>449032</v>
      </c>
      <c r="K63" s="8">
        <f>J63*14.88</f>
        <v>6681596.1600000001</v>
      </c>
      <c r="L63" s="8" t="s">
        <v>16</v>
      </c>
      <c r="M63" s="8" t="s">
        <v>16</v>
      </c>
      <c r="N63" s="5">
        <f>J63</f>
        <v>449032</v>
      </c>
      <c r="O63" s="6">
        <f>N63*14.88</f>
        <v>6681596.1600000001</v>
      </c>
    </row>
    <row r="64" spans="1:15" ht="15" customHeight="1" x14ac:dyDescent="0.25">
      <c r="A64" s="4" t="s">
        <v>79</v>
      </c>
      <c r="B64" s="7" t="s">
        <v>16</v>
      </c>
      <c r="C64" s="7" t="s">
        <v>16</v>
      </c>
      <c r="D64" s="7" t="s">
        <v>16</v>
      </c>
      <c r="E64" s="7" t="s">
        <v>16</v>
      </c>
      <c r="F64" s="19" t="s">
        <v>55</v>
      </c>
      <c r="G64" s="19" t="s">
        <v>55</v>
      </c>
      <c r="H64" s="19" t="s">
        <v>55</v>
      </c>
      <c r="I64" s="19" t="s">
        <v>55</v>
      </c>
      <c r="J64" s="19" t="s">
        <v>55</v>
      </c>
      <c r="K64" s="19" t="s">
        <v>55</v>
      </c>
      <c r="L64" s="5">
        <v>518357</v>
      </c>
      <c r="M64" s="8">
        <f>L64*16</f>
        <v>8293712</v>
      </c>
      <c r="N64" s="5">
        <f>L64</f>
        <v>518357</v>
      </c>
      <c r="O64" s="6">
        <f>M64</f>
        <v>8293712</v>
      </c>
    </row>
    <row r="65" spans="1:15" ht="15" customHeight="1" x14ac:dyDescent="0.25">
      <c r="A65" s="4" t="s">
        <v>80</v>
      </c>
      <c r="B65" s="7" t="s">
        <v>16</v>
      </c>
      <c r="C65" s="7" t="s">
        <v>16</v>
      </c>
      <c r="D65" s="7" t="s">
        <v>16</v>
      </c>
      <c r="E65" s="7" t="s">
        <v>16</v>
      </c>
      <c r="F65" s="19" t="s">
        <v>55</v>
      </c>
      <c r="G65" s="19" t="s">
        <v>55</v>
      </c>
      <c r="H65" s="19" t="s">
        <v>55</v>
      </c>
      <c r="I65" s="19" t="s">
        <v>55</v>
      </c>
      <c r="J65" s="22">
        <v>18208</v>
      </c>
      <c r="K65" s="8">
        <f>J65*21.03</f>
        <v>382914.24000000005</v>
      </c>
      <c r="L65" s="5">
        <v>347656</v>
      </c>
      <c r="M65" s="8">
        <f>L65*21.03</f>
        <v>7311205.6800000006</v>
      </c>
      <c r="N65" s="5">
        <f>L65+J65</f>
        <v>365864</v>
      </c>
      <c r="O65" s="6">
        <f>N65*21.03</f>
        <v>7694119.9200000009</v>
      </c>
    </row>
    <row r="66" spans="1:15" ht="15" customHeight="1" x14ac:dyDescent="0.25">
      <c r="A66" s="4" t="s">
        <v>81</v>
      </c>
      <c r="B66" s="7" t="s">
        <v>16</v>
      </c>
      <c r="C66" s="7" t="s">
        <v>16</v>
      </c>
      <c r="D66" s="7" t="s">
        <v>16</v>
      </c>
      <c r="E66" s="7" t="s">
        <v>16</v>
      </c>
      <c r="F66" s="19" t="s">
        <v>55</v>
      </c>
      <c r="G66" s="19" t="s">
        <v>55</v>
      </c>
      <c r="H66" s="19" t="s">
        <v>55</v>
      </c>
      <c r="I66" s="19" t="s">
        <v>55</v>
      </c>
      <c r="J66" s="19" t="s">
        <v>55</v>
      </c>
      <c r="K66" s="19" t="s">
        <v>55</v>
      </c>
      <c r="L66" s="5">
        <v>347656</v>
      </c>
      <c r="M66" s="8">
        <f>25.75*L66</f>
        <v>8952142</v>
      </c>
      <c r="N66" s="5">
        <v>347656</v>
      </c>
      <c r="O66" s="6">
        <f>25.75*N66</f>
        <v>8952142</v>
      </c>
    </row>
    <row r="67" spans="1:15" ht="15" customHeight="1" x14ac:dyDescent="0.25">
      <c r="A67" s="4" t="s">
        <v>82</v>
      </c>
      <c r="B67" s="7" t="s">
        <v>16</v>
      </c>
      <c r="C67" s="7" t="s">
        <v>16</v>
      </c>
      <c r="D67" s="7" t="s">
        <v>16</v>
      </c>
      <c r="E67" s="7" t="s">
        <v>16</v>
      </c>
      <c r="F67" s="19" t="s">
        <v>55</v>
      </c>
      <c r="G67" s="19" t="s">
        <v>55</v>
      </c>
      <c r="H67" s="19" t="s">
        <v>55</v>
      </c>
      <c r="I67" s="19" t="s">
        <v>55</v>
      </c>
      <c r="J67" s="19" t="s">
        <v>55</v>
      </c>
      <c r="K67" s="19" t="s">
        <v>55</v>
      </c>
      <c r="L67" s="5">
        <v>347656</v>
      </c>
      <c r="M67" s="8">
        <f>L67*20.05</f>
        <v>6970502.7999999998</v>
      </c>
      <c r="N67" s="5">
        <v>347656</v>
      </c>
      <c r="O67" s="6">
        <f>N67*20.05</f>
        <v>6970502.7999999998</v>
      </c>
    </row>
    <row r="68" spans="1:15" ht="15" customHeight="1" x14ac:dyDescent="0.25">
      <c r="A68" s="4" t="s">
        <v>83</v>
      </c>
      <c r="B68" s="7" t="s">
        <v>16</v>
      </c>
      <c r="C68" s="7" t="s">
        <v>16</v>
      </c>
      <c r="D68" s="7" t="s">
        <v>16</v>
      </c>
      <c r="E68" s="7" t="s">
        <v>16</v>
      </c>
      <c r="F68" s="19" t="s">
        <v>55</v>
      </c>
      <c r="G68" s="19" t="s">
        <v>55</v>
      </c>
      <c r="H68" s="19" t="s">
        <v>55</v>
      </c>
      <c r="I68" s="19" t="s">
        <v>55</v>
      </c>
      <c r="J68" s="19" t="s">
        <v>55</v>
      </c>
      <c r="K68" s="19" t="s">
        <v>55</v>
      </c>
      <c r="L68" s="5">
        <v>498586</v>
      </c>
      <c r="M68" s="8">
        <f>L68*19.76</f>
        <v>9852059.3600000013</v>
      </c>
      <c r="N68" s="5">
        <v>498586</v>
      </c>
      <c r="O68" s="6">
        <f>M68</f>
        <v>9852059.3600000013</v>
      </c>
    </row>
    <row r="69" spans="1:15" ht="15" customHeight="1" x14ac:dyDescent="0.25">
      <c r="A69" s="4" t="s">
        <v>84</v>
      </c>
      <c r="B69" s="23">
        <f>SUM(B2:B43)</f>
        <v>6270050</v>
      </c>
      <c r="C69" s="24">
        <f t="shared" ref="C69:E69" si="4">SUM(C2:C43)</f>
        <v>14642050.570000002</v>
      </c>
      <c r="D69" s="23">
        <f t="shared" si="4"/>
        <v>6466366</v>
      </c>
      <c r="E69" s="24">
        <f t="shared" si="4"/>
        <v>21186186.850000001</v>
      </c>
      <c r="F69" s="23">
        <f t="shared" ref="F69:G69" si="5">SUM(F2:F45)</f>
        <v>4860856</v>
      </c>
      <c r="G69" s="24">
        <f t="shared" si="5"/>
        <v>23928590.59</v>
      </c>
      <c r="H69" s="23">
        <f t="shared" ref="H69:I69" si="6">SUM(H2:H58)</f>
        <v>4414887</v>
      </c>
      <c r="I69" s="24">
        <f t="shared" si="6"/>
        <v>25387421.059999999</v>
      </c>
      <c r="J69" s="23">
        <f>SUM(J2:J65)</f>
        <v>4695104</v>
      </c>
      <c r="K69" s="23">
        <f t="shared" ref="K69" si="7">SUM(K2:K65)</f>
        <v>57228129.019999988</v>
      </c>
      <c r="L69" s="23">
        <f>SUM(L2:L68)</f>
        <v>2059911</v>
      </c>
      <c r="M69" s="23">
        <f>SUM(M2:M68)</f>
        <v>41379621.840000004</v>
      </c>
      <c r="N69" s="23">
        <f>SUM(N2:N68)</f>
        <v>28767174</v>
      </c>
      <c r="O69" s="24">
        <f>SUM(O2:O68)</f>
        <v>183751999.93000001</v>
      </c>
    </row>
    <row r="72" spans="1:15" x14ac:dyDescent="0.25">
      <c r="N72" s="25"/>
      <c r="O72" s="25"/>
    </row>
    <row r="73" spans="1:15" x14ac:dyDescent="0.25">
      <c r="L73" s="26"/>
      <c r="O73" s="25"/>
    </row>
    <row r="74" spans="1:15" x14ac:dyDescent="0.25">
      <c r="L74" s="26"/>
      <c r="N74" s="26"/>
    </row>
  </sheetData>
  <printOptions horizontalCentered="1"/>
  <pageMargins left="0.25" right="0.25" top="1" bottom="0.75" header="0.3" footer="0.3"/>
  <pageSetup scale="30" orientation="landscape" horizontalDpi="4294967295" verticalDpi="4294967295" r:id="rId1"/>
  <headerFooter>
    <oddHeader>&amp;L&amp;G&amp;C&amp;"Arial,Bold"&amp;14RI Proceeds by Auction</oddHead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A45BA59E3BDC04EB674E52D4F8AD88A" ma:contentTypeVersion="18" ma:contentTypeDescription="Create a new document." ma:contentTypeScope="" ma:versionID="ab009ff54fdcd11c96ff10665e4a3d27">
  <xsd:schema xmlns:xsd="http://www.w3.org/2001/XMLSchema" xmlns:xs="http://www.w3.org/2001/XMLSchema" xmlns:p="http://schemas.microsoft.com/office/2006/metadata/properties" xmlns:ns2="7684b01a-921a-443e-89fe-68e2f8c1c9cd" xmlns:ns3="aa8c2454-fb4d-4b62-ad7a-49dc1110c5cd" targetNamespace="http://schemas.microsoft.com/office/2006/metadata/properties" ma:root="true" ma:fieldsID="21d57e88c7792c09a255352e501f129f" ns2:_="" ns3:_="">
    <xsd:import namespace="7684b01a-921a-443e-89fe-68e2f8c1c9cd"/>
    <xsd:import namespace="aa8c2454-fb4d-4b62-ad7a-49dc1110c5c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84b01a-921a-443e-89fe-68e2f8c1c9c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892b536b-3f80-45fa-a789-e2240a330ca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8c2454-fb4d-4b62-ad7a-49dc1110c5cd" elementFormDefault="qualified">
    <xsd:import namespace="http://schemas.microsoft.com/office/2006/documentManagement/types"/>
    <xsd:import namespace="http://schemas.microsoft.com/office/infopath/2007/PartnerControls"/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46534257-e2e1-46b5-baf1-2ed0943ee228}" ma:internalName="TaxCatchAll" ma:showField="CatchAllData" ma:web="aa8c2454-fb4d-4b62-ad7a-49dc1110c5c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a8c2454-fb4d-4b62-ad7a-49dc1110c5cd" xsi:nil="true"/>
    <lcf76f155ced4ddcb4097134ff3c332f xmlns="7684b01a-921a-443e-89fe-68e2f8c1c9cd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D58A8419-EDD1-4211-8DE0-9272D9C735E2}"/>
</file>

<file path=customXml/itemProps2.xml><?xml version="1.0" encoding="utf-8"?>
<ds:datastoreItem xmlns:ds="http://schemas.openxmlformats.org/officeDocument/2006/customXml" ds:itemID="{0926D153-B49F-467C-9955-2C1364A5264C}"/>
</file>

<file path=customXml/itemProps3.xml><?xml version="1.0" encoding="utf-8"?>
<ds:datastoreItem xmlns:ds="http://schemas.openxmlformats.org/officeDocument/2006/customXml" ds:itemID="{332F00AE-7C25-4C7C-A1BC-8B1B4B121F1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State Chart-RI</vt:lpstr>
      <vt:lpstr>'State Chart-RI'!Print_Area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Leila Fanaeian</dc:creator>
  <cp:lastModifiedBy>Leila Fanaeian</cp:lastModifiedBy>
  <dcterms:created xsi:type="dcterms:W3CDTF">2025-03-12T20:52:06Z</dcterms:created>
  <dcterms:modified xsi:type="dcterms:W3CDTF">2025-03-12T20:52:24Z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0x010100DA45BA59E3BDC04EB674E52D4F8AD88A</vt:lpwstr>
  </property>
</Properties>
</file>