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GGI Inc Files\2016 Program Review\Public Meetings\2015-11-17\Meeting Materials\Release 11 20\"/>
    </mc:Choice>
  </mc:AlternateContent>
  <bookViews>
    <workbookView xWindow="0" yWindow="0" windowWidth="20160" windowHeight="9045" activeTab="2"/>
  </bookViews>
  <sheets>
    <sheet name="NYISO" sheetId="2" r:id="rId1"/>
    <sheet name="RGGI PJM" sheetId="9" r:id="rId2"/>
    <sheet name="ISO-NE" sheetId="4" r:id="rId3"/>
    <sheet name="Transmission Projects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2" l="1"/>
  <c r="L29" i="2"/>
  <c r="K29" i="2"/>
  <c r="J29" i="2"/>
  <c r="I29" i="2"/>
  <c r="H29" i="2"/>
  <c r="M27" i="2"/>
  <c r="I37" i="2" l="1"/>
  <c r="J37" i="2"/>
  <c r="K37" i="2"/>
  <c r="L37" i="2"/>
  <c r="H37" i="2"/>
  <c r="M18" i="2" l="1"/>
  <c r="I19" i="2"/>
  <c r="J19" i="2"/>
  <c r="K19" i="2"/>
  <c r="L19" i="2"/>
  <c r="H19" i="2"/>
  <c r="M17" i="2"/>
  <c r="N65" i="4"/>
  <c r="I66" i="4"/>
  <c r="J66" i="4"/>
  <c r="K66" i="4"/>
  <c r="L66" i="4"/>
  <c r="M66" i="4"/>
  <c r="N63" i="4"/>
  <c r="I64" i="4"/>
  <c r="J64" i="4"/>
  <c r="K64" i="4"/>
  <c r="L64" i="4"/>
  <c r="M64" i="4"/>
  <c r="N61" i="4"/>
  <c r="N62" i="4" s="1"/>
  <c r="I62" i="4"/>
  <c r="J62" i="4"/>
  <c r="K62" i="4"/>
  <c r="L62" i="4"/>
  <c r="M62" i="4"/>
  <c r="N57" i="4"/>
  <c r="N58" i="4"/>
  <c r="N59" i="4"/>
  <c r="I60" i="4"/>
  <c r="J60" i="4"/>
  <c r="K60" i="4"/>
  <c r="L60" i="4"/>
  <c r="M60" i="4"/>
  <c r="H60" i="4"/>
  <c r="N50" i="4"/>
  <c r="N51" i="4" s="1"/>
  <c r="I51" i="4"/>
  <c r="J51" i="4"/>
  <c r="K51" i="4"/>
  <c r="L51" i="4"/>
  <c r="M51" i="4"/>
  <c r="N46" i="4"/>
  <c r="N47" i="4"/>
  <c r="N48" i="4"/>
  <c r="N45" i="4"/>
  <c r="I49" i="4"/>
  <c r="J49" i="4"/>
  <c r="K49" i="4"/>
  <c r="L49" i="4"/>
  <c r="M49" i="4"/>
  <c r="N30" i="4"/>
  <c r="N31" i="4"/>
  <c r="N32" i="4"/>
  <c r="N33" i="4"/>
  <c r="N34" i="4"/>
  <c r="N35" i="4"/>
  <c r="N36" i="4"/>
  <c r="N37" i="4"/>
  <c r="N38" i="4"/>
  <c r="N39" i="4"/>
  <c r="N40" i="4"/>
  <c r="N29" i="4"/>
  <c r="I41" i="4"/>
  <c r="J41" i="4"/>
  <c r="K41" i="4"/>
  <c r="L41" i="4"/>
  <c r="M41" i="4"/>
  <c r="I28" i="4"/>
  <c r="J28" i="4"/>
  <c r="L28" i="4"/>
  <c r="M28" i="4"/>
  <c r="H28" i="4"/>
  <c r="N27" i="4"/>
  <c r="N26" i="4"/>
  <c r="N25" i="4"/>
  <c r="N24" i="4"/>
  <c r="N23" i="4"/>
  <c r="N21" i="4"/>
  <c r="N20" i="4"/>
  <c r="N19" i="4"/>
  <c r="N17" i="4"/>
  <c r="N16" i="4"/>
  <c r="N15" i="4"/>
  <c r="N14" i="4"/>
  <c r="N13" i="4"/>
  <c r="N12" i="4"/>
  <c r="N8" i="4"/>
  <c r="N9" i="4"/>
  <c r="N10" i="4"/>
  <c r="N7" i="4"/>
  <c r="I11" i="4"/>
  <c r="J11" i="4"/>
  <c r="K11" i="4"/>
  <c r="L11" i="4"/>
  <c r="M11" i="4"/>
  <c r="H11" i="4"/>
  <c r="M16" i="9"/>
  <c r="I46" i="9"/>
  <c r="J46" i="9"/>
  <c r="K46" i="9"/>
  <c r="M46" i="9"/>
  <c r="H46" i="9"/>
  <c r="N45" i="9"/>
  <c r="N41" i="9"/>
  <c r="N40" i="9"/>
  <c r="N39" i="9"/>
  <c r="I42" i="9"/>
  <c r="I47" i="9" s="1"/>
  <c r="J42" i="9"/>
  <c r="K42" i="9"/>
  <c r="K47" i="9" s="1"/>
  <c r="L42" i="9"/>
  <c r="M42" i="9"/>
  <c r="M47" i="9" s="1"/>
  <c r="H42" i="9"/>
  <c r="L44" i="9"/>
  <c r="N44" i="9" s="1"/>
  <c r="L43" i="9"/>
  <c r="M34" i="9"/>
  <c r="L34" i="9"/>
  <c r="K34" i="9"/>
  <c r="J34" i="9"/>
  <c r="I34" i="9"/>
  <c r="H34" i="9"/>
  <c r="N33" i="9"/>
  <c r="N32" i="9"/>
  <c r="N31" i="9"/>
  <c r="N30" i="9"/>
  <c r="M29" i="9"/>
  <c r="L29" i="9"/>
  <c r="K29" i="9"/>
  <c r="J29" i="9"/>
  <c r="I29" i="9"/>
  <c r="H29" i="9"/>
  <c r="N28" i="9"/>
  <c r="N27" i="9"/>
  <c r="N26" i="9"/>
  <c r="N25" i="9"/>
  <c r="N24" i="9"/>
  <c r="N23" i="9"/>
  <c r="N22" i="9"/>
  <c r="N21" i="9"/>
  <c r="N20" i="9"/>
  <c r="N19" i="9"/>
  <c r="N18" i="9"/>
  <c r="N17" i="9"/>
  <c r="L16" i="9"/>
  <c r="K16" i="9"/>
  <c r="J16" i="9"/>
  <c r="I16" i="9"/>
  <c r="H16" i="9"/>
  <c r="N15" i="9"/>
  <c r="N14" i="9"/>
  <c r="M13" i="9"/>
  <c r="M35" i="9" s="1"/>
  <c r="L13" i="9"/>
  <c r="L35" i="9" s="1"/>
  <c r="K13" i="9"/>
  <c r="K35" i="9" s="1"/>
  <c r="J13" i="9"/>
  <c r="J35" i="9" s="1"/>
  <c r="I13" i="9"/>
  <c r="I35" i="9" s="1"/>
  <c r="H13" i="9"/>
  <c r="H35" i="9" s="1"/>
  <c r="N12" i="9"/>
  <c r="N11" i="9"/>
  <c r="N10" i="9"/>
  <c r="N9" i="9"/>
  <c r="N8" i="9"/>
  <c r="L46" i="9" l="1"/>
  <c r="N29" i="9"/>
  <c r="J47" i="9"/>
  <c r="M52" i="4"/>
  <c r="J67" i="4"/>
  <c r="L67" i="4"/>
  <c r="L47" i="9"/>
  <c r="M67" i="4"/>
  <c r="I67" i="4"/>
  <c r="N64" i="4"/>
  <c r="N42" i="9"/>
  <c r="H47" i="9"/>
  <c r="M19" i="2"/>
  <c r="N41" i="4"/>
  <c r="K67" i="4"/>
  <c r="N49" i="4"/>
  <c r="N11" i="4"/>
  <c r="N13" i="9"/>
  <c r="N46" i="9"/>
  <c r="N34" i="9"/>
  <c r="N43" i="9"/>
  <c r="N16" i="9"/>
  <c r="N35" i="9" l="1"/>
  <c r="N47" i="9"/>
  <c r="N56" i="4"/>
  <c r="N60" i="4" s="1"/>
  <c r="K22" i="4"/>
  <c r="N22" i="4" s="1"/>
  <c r="K18" i="4"/>
  <c r="O60" i="4" l="1"/>
  <c r="N18" i="4"/>
  <c r="N28" i="4" s="1"/>
  <c r="K28" i="4"/>
  <c r="H11" i="2"/>
  <c r="M10" i="2"/>
  <c r="H8" i="2"/>
  <c r="M36" i="2" l="1"/>
  <c r="M37" i="2" s="1"/>
  <c r="M34" i="2"/>
  <c r="I35" i="2"/>
  <c r="I38" i="2" s="1"/>
  <c r="J35" i="2"/>
  <c r="J38" i="2" s="1"/>
  <c r="K35" i="2"/>
  <c r="K38" i="2" s="1"/>
  <c r="L35" i="2"/>
  <c r="L38" i="2" s="1"/>
  <c r="H35" i="2"/>
  <c r="H38" i="2" s="1"/>
  <c r="M35" i="2" l="1"/>
  <c r="M38" i="2" s="1"/>
  <c r="M13" i="2"/>
  <c r="I14" i="2"/>
  <c r="J14" i="2"/>
  <c r="L14" i="2"/>
  <c r="K14" i="2"/>
  <c r="H14" i="2"/>
  <c r="M14" i="2" l="1"/>
  <c r="M26" i="2"/>
  <c r="M29" i="2" s="1"/>
  <c r="H66" i="4" l="1"/>
  <c r="N66" i="4" s="1"/>
  <c r="H64" i="4" l="1"/>
  <c r="H62" i="4"/>
  <c r="L25" i="2"/>
  <c r="K25" i="2"/>
  <c r="K30" i="2" s="1"/>
  <c r="J25" i="2"/>
  <c r="J30" i="2" s="1"/>
  <c r="I25" i="2"/>
  <c r="H25" i="2"/>
  <c r="H30" i="2" s="1"/>
  <c r="N43" i="4"/>
  <c r="N42" i="4"/>
  <c r="H41" i="4"/>
  <c r="H44" i="4"/>
  <c r="I44" i="4"/>
  <c r="I52" i="4" s="1"/>
  <c r="J44" i="4"/>
  <c r="J52" i="4" s="1"/>
  <c r="K44" i="4"/>
  <c r="K52" i="4" s="1"/>
  <c r="L44" i="4"/>
  <c r="L52" i="4" s="1"/>
  <c r="H49" i="4"/>
  <c r="H51" i="4"/>
  <c r="H52" i="4" l="1"/>
  <c r="H67" i="4"/>
  <c r="N67" i="4" s="1"/>
  <c r="I30" i="2"/>
  <c r="L30" i="2"/>
  <c r="N44" i="4"/>
  <c r="N52" i="4" s="1"/>
  <c r="M25" i="2"/>
  <c r="M7" i="2"/>
  <c r="M15" i="2"/>
  <c r="M12" i="2"/>
  <c r="M9" i="2"/>
  <c r="L16" i="2"/>
  <c r="K16" i="2"/>
  <c r="J16" i="2"/>
  <c r="I16" i="2"/>
  <c r="H16" i="2"/>
  <c r="H20" i="2" s="1"/>
  <c r="I11" i="2"/>
  <c r="J11" i="2"/>
  <c r="K11" i="2"/>
  <c r="L11" i="2"/>
  <c r="I8" i="2"/>
  <c r="J8" i="2"/>
  <c r="J20" i="2" s="1"/>
  <c r="K8" i="2"/>
  <c r="L8" i="2"/>
  <c r="L20" i="2" s="1"/>
  <c r="I20" i="2" l="1"/>
  <c r="K20" i="2"/>
  <c r="M30" i="2"/>
  <c r="M8" i="2"/>
  <c r="M16" i="2"/>
  <c r="M11" i="2"/>
  <c r="M20" i="2" l="1"/>
</calcChain>
</file>

<file path=xl/sharedStrings.xml><?xml version="1.0" encoding="utf-8"?>
<sst xmlns="http://schemas.openxmlformats.org/spreadsheetml/2006/main" count="515" uniqueCount="246">
  <si>
    <t>Plant Name</t>
  </si>
  <si>
    <t>State</t>
  </si>
  <si>
    <t>Salem Harbor Gas Project</t>
  </si>
  <si>
    <t>MA</t>
  </si>
  <si>
    <t>CPV Valley Energy Center</t>
  </si>
  <si>
    <t>NY</t>
  </si>
  <si>
    <t>Garrison Energy Center</t>
  </si>
  <si>
    <t>DE</t>
  </si>
  <si>
    <t>Wildcat Point Generation Facility</t>
  </si>
  <si>
    <t>MD</t>
  </si>
  <si>
    <t>Lebanon Solar Project (Ecos Energy)</t>
  </si>
  <si>
    <t>CT</t>
  </si>
  <si>
    <t>Stafford Solar Project (Stafford Middle School)</t>
  </si>
  <si>
    <t>Estabrook Street Solar Project (Grafton)</t>
  </si>
  <si>
    <t>Chicopee River Solar Project</t>
  </si>
  <si>
    <t>North Adams E Street Landfill Solar</t>
  </si>
  <si>
    <t>VT</t>
  </si>
  <si>
    <t>Cambridge Maryland Solar Farm</t>
  </si>
  <si>
    <t>PSEG Waldorf Solar Energy Center (Rockfish)</t>
  </si>
  <si>
    <t>Colebrook South Wind Farm</t>
  </si>
  <si>
    <t>Future Generation Wind Farm</t>
  </si>
  <si>
    <t>Bingham Wind - Blue Sky West</t>
  </si>
  <si>
    <t>ME</t>
  </si>
  <si>
    <t>Hancock Wind Project</t>
  </si>
  <si>
    <t>Oakfield Wind Project</t>
  </si>
  <si>
    <t>Passadumkeag Mountain Wind Project</t>
  </si>
  <si>
    <t>Jericho Mountain Wind Project</t>
  </si>
  <si>
    <t>NH</t>
  </si>
  <si>
    <t>RI</t>
  </si>
  <si>
    <t>Block Island Offshore Wind</t>
  </si>
  <si>
    <t>WED Coventry Wind Farm</t>
  </si>
  <si>
    <t>Dans Mountain</t>
  </si>
  <si>
    <t>Fair Wind Generating Facility</t>
  </si>
  <si>
    <t>Townshend Dam Hydroelectric Project</t>
  </si>
  <si>
    <t>Palmer Renewable Energy</t>
  </si>
  <si>
    <t>Athens Biomass Plant- Cogen</t>
  </si>
  <si>
    <t>Johnston Waste-to-Energy Project</t>
  </si>
  <si>
    <t>Fair Haven Energy Center</t>
  </si>
  <si>
    <t>TBE-Montgomery LLC</t>
  </si>
  <si>
    <t>Military Construction Project 222</t>
  </si>
  <si>
    <t>CPV St. Charles Energy Center</t>
  </si>
  <si>
    <t>New Haven Fuel Cell Project</t>
  </si>
  <si>
    <t>Units</t>
  </si>
  <si>
    <t>2015 (MW)</t>
  </si>
  <si>
    <t>2016 (MW)</t>
  </si>
  <si>
    <t>2017 (MW)</t>
  </si>
  <si>
    <t>2018 (MW)</t>
  </si>
  <si>
    <t>IPM Zone</t>
  </si>
  <si>
    <t>Online Date</t>
  </si>
  <si>
    <t>Capacity Type</t>
  </si>
  <si>
    <t>Combined Cycle</t>
  </si>
  <si>
    <t>Combustion Turbine</t>
  </si>
  <si>
    <t>Solar PV</t>
  </si>
  <si>
    <t>Wind</t>
  </si>
  <si>
    <t>Hydro</t>
  </si>
  <si>
    <t>Biomass</t>
  </si>
  <si>
    <t>CTG</t>
  </si>
  <si>
    <t>Zone G</t>
  </si>
  <si>
    <t>Zone J</t>
  </si>
  <si>
    <t>Zone E</t>
  </si>
  <si>
    <t>2019 (MW)</t>
  </si>
  <si>
    <t>Total Combined Cycle</t>
  </si>
  <si>
    <t>Total Combustion Turbine</t>
  </si>
  <si>
    <t>Total Solar PV</t>
  </si>
  <si>
    <t>Total Wind</t>
  </si>
  <si>
    <t>Total Hydro</t>
  </si>
  <si>
    <t>Total Biomass</t>
  </si>
  <si>
    <t>Perryman</t>
  </si>
  <si>
    <t>6-1 &amp; 6-2 &amp; GT-6</t>
  </si>
  <si>
    <t>CC2</t>
  </si>
  <si>
    <t>GTG</t>
  </si>
  <si>
    <t>Other</t>
  </si>
  <si>
    <t>Total Other</t>
  </si>
  <si>
    <t>FB1</t>
  </si>
  <si>
    <t>Ball Mountain Dam Hydro (Blue Heron)</t>
  </si>
  <si>
    <t>Gen 1-12</t>
  </si>
  <si>
    <t>1-6</t>
  </si>
  <si>
    <t>ANC1</t>
  </si>
  <si>
    <t>5-7</t>
  </si>
  <si>
    <t>Firm Builds</t>
  </si>
  <si>
    <t>Firm Retirements</t>
  </si>
  <si>
    <t>Nuclear</t>
  </si>
  <si>
    <t>Coal</t>
  </si>
  <si>
    <t>Riverside (MD)</t>
  </si>
  <si>
    <t>MCKEE RUN</t>
  </si>
  <si>
    <t>Bar Harbor</t>
  </si>
  <si>
    <t>Medway Hydro</t>
  </si>
  <si>
    <t>Retirement Date</t>
  </si>
  <si>
    <t>Total MW (2015-2019)</t>
  </si>
  <si>
    <t>Total Coal</t>
  </si>
  <si>
    <t>Total O/G Steam</t>
  </si>
  <si>
    <t>1 &amp; 2</t>
  </si>
  <si>
    <t>IC1 &amp; IC2 &amp; IC3 &amp;IC4</t>
  </si>
  <si>
    <t>1 &amp; 3</t>
  </si>
  <si>
    <t>Brayton Point</t>
  </si>
  <si>
    <t>Brayton Point 1-3</t>
  </si>
  <si>
    <t>1 &amp; 2 &amp; 3</t>
  </si>
  <si>
    <t>Brayton Point 4</t>
  </si>
  <si>
    <t>Cayuga</t>
  </si>
  <si>
    <t>Zone C</t>
  </si>
  <si>
    <t>Total Nuclear</t>
  </si>
  <si>
    <t>Pilgrim Nuclear Power Station</t>
  </si>
  <si>
    <t>Susquehanna-Roseland</t>
  </si>
  <si>
    <t>Jacks Mountain</t>
  </si>
  <si>
    <t>Cloverdale - Lexington Rebuild</t>
  </si>
  <si>
    <t>Lexington - Dooms Rebuild</t>
  </si>
  <si>
    <t>ISO</t>
  </si>
  <si>
    <t>PJM</t>
  </si>
  <si>
    <t>Northern Pass</t>
  </si>
  <si>
    <t>Clean Power Link</t>
  </si>
  <si>
    <t>Grand Isle Intertie</t>
  </si>
  <si>
    <t>Northeast Energy Link</t>
  </si>
  <si>
    <t>ISO-NE</t>
  </si>
  <si>
    <t>Transmission project</t>
  </si>
  <si>
    <t>Developer</t>
  </si>
  <si>
    <t>Northern Pass Transmission LLC (Northeast Utiltities)</t>
  </si>
  <si>
    <t>Transmission Developers Inc. (Blackstone)</t>
  </si>
  <si>
    <t>AnBaric Transmission LLC</t>
  </si>
  <si>
    <t>Emera/National Grid</t>
  </si>
  <si>
    <t>Transmission Developers Inc.</t>
  </si>
  <si>
    <t>NYISO</t>
  </si>
  <si>
    <t>Poseidon Transmission 1, LLC</t>
  </si>
  <si>
    <t>Champlain Hudson Power Express</t>
  </si>
  <si>
    <t>Poseidon Project</t>
  </si>
  <si>
    <t>West Point Transmission Project</t>
  </si>
  <si>
    <t>West Point Partners, LLC</t>
  </si>
  <si>
    <t>NEEWS (Interstate Reliability Project)</t>
  </si>
  <si>
    <t>Various</t>
  </si>
  <si>
    <t>Maine Power Reliability Program (MPRP)</t>
  </si>
  <si>
    <t>CMP</t>
  </si>
  <si>
    <t>PPL, PSE&amp;G</t>
  </si>
  <si>
    <t>Penelec, PPL</t>
  </si>
  <si>
    <t>Dominion</t>
  </si>
  <si>
    <t>2015/2016</t>
  </si>
  <si>
    <t>2015/2017</t>
  </si>
  <si>
    <t>Online Year</t>
  </si>
  <si>
    <t>CONED</t>
  </si>
  <si>
    <t>2nd Rock Tavern - Ramapo</t>
  </si>
  <si>
    <t>Marcy-South Series Compensation &amp; Fraser</t>
  </si>
  <si>
    <t>Transmission to Un-bottle Staten Island Generation</t>
  </si>
  <si>
    <t>NYPA, NYSEG</t>
  </si>
  <si>
    <t>Total NYISO Firm Builds</t>
  </si>
  <si>
    <t>Total RGGI PJM Firm Builds</t>
  </si>
  <si>
    <t>Total RGGI PJM Retirements</t>
  </si>
  <si>
    <t>Total ISO-NE Firm Builds</t>
  </si>
  <si>
    <t>Total ISO-NE Retirements</t>
  </si>
  <si>
    <t>RGGI Assumptions: NYISO Firm Builds and Retirements</t>
  </si>
  <si>
    <t>RGGI Assumptions: RGGI PJM Firm Builds and Retirements</t>
  </si>
  <si>
    <t>RGGI Assumptions: Transmission Projects</t>
  </si>
  <si>
    <t>RGGI Assumptions: ISO-NE Firm Builds and Retirements</t>
  </si>
  <si>
    <t>Return-to-Service</t>
  </si>
  <si>
    <t>Bowline Point</t>
  </si>
  <si>
    <t>2</t>
  </si>
  <si>
    <t>Return-to-Service Date</t>
  </si>
  <si>
    <t>Zone A</t>
  </si>
  <si>
    <t>TBD</t>
  </si>
  <si>
    <t>SEMA/RI</t>
  </si>
  <si>
    <t>Total MW (2015-2020)</t>
  </si>
  <si>
    <t>2020 (MW)</t>
  </si>
  <si>
    <t>Total Combined Cycle/CT</t>
  </si>
  <si>
    <t>Eversource, National Grid, NHT</t>
  </si>
  <si>
    <t>2017-2019</t>
  </si>
  <si>
    <t>ODEC</t>
  </si>
  <si>
    <t>Mattawoman Energy LLC</t>
  </si>
  <si>
    <t>Burches Hill - Chalk Point</t>
  </si>
  <si>
    <t>Kings Creek-Loretto 138kV</t>
  </si>
  <si>
    <t>DPL</t>
  </si>
  <si>
    <t>2016 Q4</t>
  </si>
  <si>
    <t>Vienna</t>
  </si>
  <si>
    <t>2018 Q4</t>
  </si>
  <si>
    <t>Worcester 25kV</t>
  </si>
  <si>
    <t>2017 Q4</t>
  </si>
  <si>
    <t>Todd 69kV</t>
  </si>
  <si>
    <t>2017 Q3</t>
  </si>
  <si>
    <t>West Cambridge-Vienna 69kV</t>
  </si>
  <si>
    <t>Church Hill 69kV</t>
  </si>
  <si>
    <t>2015 Q3</t>
  </si>
  <si>
    <t>Wye Mills 69kV</t>
  </si>
  <si>
    <t>2016 Q3</t>
  </si>
  <si>
    <t>Perryman Solar</t>
  </si>
  <si>
    <t>BGE</t>
  </si>
  <si>
    <t>2015 Q4</t>
  </si>
  <si>
    <t>Rockawalkin 69kV</t>
  </si>
  <si>
    <t>Church 25kV</t>
  </si>
  <si>
    <t>Loretto-Kings Creek</t>
  </si>
  <si>
    <t>Chestertown-Millington</t>
  </si>
  <si>
    <t>Dickerson</t>
  </si>
  <si>
    <t>1, 2, &amp; 3</t>
  </si>
  <si>
    <t>Chalk Point</t>
  </si>
  <si>
    <t>Wagner</t>
  </si>
  <si>
    <t>DPL South</t>
  </si>
  <si>
    <t>Pepco</t>
  </si>
  <si>
    <t>BG&amp;E</t>
  </si>
  <si>
    <t>Allegheny</t>
  </si>
  <si>
    <t>DPL North</t>
  </si>
  <si>
    <t>Oil/Gas</t>
  </si>
  <si>
    <t>Total Oil/Gas</t>
  </si>
  <si>
    <t>Canal 3 NRG</t>
  </si>
  <si>
    <t>Watson 3 Braintree Electric</t>
  </si>
  <si>
    <t>West Medway Peaker Gas/Oil</t>
  </si>
  <si>
    <t>Gas</t>
  </si>
  <si>
    <t>Boston</t>
  </si>
  <si>
    <t>SENE</t>
  </si>
  <si>
    <t>CMA</t>
  </si>
  <si>
    <t>WMA</t>
  </si>
  <si>
    <t>SEMA</t>
  </si>
  <si>
    <t>NEMA/Boston</t>
  </si>
  <si>
    <t>SWCT</t>
  </si>
  <si>
    <t>BHE</t>
  </si>
  <si>
    <t xml:space="preserve">Silver Lake +  Indian Orchard </t>
  </si>
  <si>
    <t>WMA Chester Solar 1</t>
  </si>
  <si>
    <t>Treasure Valley- SE</t>
  </si>
  <si>
    <t>Belchertown SEd</t>
  </si>
  <si>
    <t>Fisher Road + Dartmouth Solar</t>
  </si>
  <si>
    <t>Plymouth Solar</t>
  </si>
  <si>
    <t>Uxbridge Solar</t>
  </si>
  <si>
    <t>Landcraft</t>
  </si>
  <si>
    <t>LSRHS</t>
  </si>
  <si>
    <t>Holliston</t>
  </si>
  <si>
    <t>Westford Solar</t>
  </si>
  <si>
    <t>Canton Mountain Wind</t>
  </si>
  <si>
    <t>Saddleback Ridge Wind Project</t>
  </si>
  <si>
    <t>ME Wind</t>
  </si>
  <si>
    <t>Potter II  Braintree Electric</t>
  </si>
  <si>
    <t>Online</t>
  </si>
  <si>
    <t>Greater Boston  Solutions</t>
  </si>
  <si>
    <t>Ball Hill Wind Farm</t>
  </si>
  <si>
    <t>Lyons Falls Mill</t>
  </si>
  <si>
    <t>Fulton</t>
  </si>
  <si>
    <t>Morgan Stanley (Fuel Cell)</t>
  </si>
  <si>
    <t>Orbit Energy</t>
  </si>
  <si>
    <t xml:space="preserve">Oil/Gas </t>
  </si>
  <si>
    <t>Chateaugay</t>
  </si>
  <si>
    <t xml:space="preserve">Total Oil/Gas </t>
  </si>
  <si>
    <t>Total NYISO Return-to-Service</t>
  </si>
  <si>
    <t>Total NYISO Retirements</t>
  </si>
  <si>
    <t>C.R. Huntley</t>
  </si>
  <si>
    <t>67 &amp; 68</t>
  </si>
  <si>
    <t>Dunkirk</t>
  </si>
  <si>
    <t>2-4</t>
  </si>
  <si>
    <t>Ravenswood CT</t>
  </si>
  <si>
    <t>GT4, GT5, GT6</t>
  </si>
  <si>
    <t>2016 Solicitation</t>
  </si>
  <si>
    <t>Zone D</t>
  </si>
  <si>
    <t>Firm Retirements*</t>
  </si>
  <si>
    <t xml:space="preserve">* NOTE: Various recent announcements related to the operation/retirement of nuclear plants are under consideration, and modeling assumptions in this area are still under development.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</si>
</sst>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mmm\-yy;@"/>
    <numFmt numFmtId="165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sz val="11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8">
    <xf numFmtId="0" fontId="0" fillId="0" borderId="0" xfId="0"/>
    <xf numFmtId="1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4" borderId="0" xfId="0" applyFill="1"/>
    <xf numFmtId="0" fontId="1" fillId="4" borderId="0" xfId="0" applyFont="1" applyFill="1"/>
    <xf numFmtId="165" fontId="1" fillId="4" borderId="0" xfId="0" applyNumberFormat="1" applyFont="1" applyFill="1"/>
    <xf numFmtId="0" fontId="0" fillId="4" borderId="0" xfId="0" applyFill="1" applyAlignment="1">
      <alignment horizontal="center"/>
    </xf>
    <xf numFmtId="0" fontId="2" fillId="4" borderId="0" xfId="0" applyFont="1" applyFill="1"/>
    <xf numFmtId="0" fontId="1" fillId="3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7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4" borderId="1" xfId="0" applyFont="1" applyFill="1" applyBorder="1" applyAlignment="1">
      <alignment horizontal="left"/>
    </xf>
    <xf numFmtId="0" fontId="7" fillId="4" borderId="0" xfId="0" applyFont="1" applyFill="1"/>
    <xf numFmtId="0" fontId="8" fillId="4" borderId="0" xfId="0" applyFont="1" applyFill="1"/>
    <xf numFmtId="0" fontId="0" fillId="4" borderId="0" xfId="0" applyFont="1" applyFill="1" applyAlignment="1">
      <alignment horizontal="center"/>
    </xf>
    <xf numFmtId="0" fontId="0" fillId="4" borderId="0" xfId="0" applyFont="1" applyFill="1"/>
    <xf numFmtId="14" fontId="7" fillId="4" borderId="0" xfId="0" applyNumberFormat="1" applyFont="1" applyFill="1"/>
    <xf numFmtId="0" fontId="4" fillId="4" borderId="0" xfId="0" applyFont="1" applyFill="1"/>
    <xf numFmtId="0" fontId="4" fillId="4" borderId="0" xfId="0" applyFont="1" applyFill="1" applyAlignment="1"/>
    <xf numFmtId="0" fontId="4" fillId="4" borderId="0" xfId="0" applyFont="1" applyFill="1" applyAlignment="1">
      <alignment horizontal="center"/>
    </xf>
    <xf numFmtId="0" fontId="0" fillId="4" borderId="1" xfId="0" applyFont="1" applyFill="1" applyBorder="1"/>
    <xf numFmtId="0" fontId="5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0" xfId="0" applyFont="1" applyFill="1" applyBorder="1"/>
    <xf numFmtId="0" fontId="0" fillId="4" borderId="1" xfId="0" applyFont="1" applyFill="1" applyBorder="1" applyAlignment="1">
      <alignment wrapText="1"/>
    </xf>
    <xf numFmtId="0" fontId="0" fillId="4" borderId="1" xfId="0" applyFont="1" applyFill="1" applyBorder="1" applyAlignment="1"/>
    <xf numFmtId="0" fontId="6" fillId="4" borderId="0" xfId="0" applyFont="1" applyFill="1" applyAlignment="1">
      <alignment vertical="center" wrapText="1"/>
    </xf>
    <xf numFmtId="0" fontId="1" fillId="3" borderId="3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/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5" fontId="0" fillId="4" borderId="0" xfId="0" applyNumberFormat="1" applyFill="1"/>
    <xf numFmtId="17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0" fillId="4" borderId="0" xfId="0" applyFill="1"/>
    <xf numFmtId="14" fontId="0" fillId="0" borderId="0" xfId="0" applyNumberFormat="1" applyFont="1" applyFill="1"/>
    <xf numFmtId="165" fontId="5" fillId="4" borderId="0" xfId="0" applyNumberFormat="1" applyFont="1" applyFill="1"/>
    <xf numFmtId="0" fontId="5" fillId="4" borderId="0" xfId="0" applyFont="1" applyFill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7" fontId="5" fillId="0" borderId="1" xfId="0" applyNumberFormat="1" applyFont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165" fontId="5" fillId="4" borderId="1" xfId="0" applyNumberFormat="1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165" fontId="1" fillId="4" borderId="7" xfId="0" applyNumberFormat="1" applyFont="1" applyFill="1" applyBorder="1" applyAlignment="1">
      <alignment horizontal="center"/>
    </xf>
    <xf numFmtId="0" fontId="5" fillId="0" borderId="1" xfId="0" applyFont="1" applyBorder="1" applyAlignment="1"/>
    <xf numFmtId="0" fontId="5" fillId="0" borderId="2" xfId="0" applyFont="1" applyBorder="1"/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1" fillId="4" borderId="6" xfId="0" applyFont="1" applyFill="1" applyBorder="1" applyAlignment="1">
      <alignment horizontal="center"/>
    </xf>
    <xf numFmtId="165" fontId="1" fillId="4" borderId="5" xfId="0" applyNumberFormat="1" applyFont="1" applyFill="1" applyBorder="1" applyAlignment="1">
      <alignment horizontal="center"/>
    </xf>
    <xf numFmtId="17" fontId="0" fillId="4" borderId="1" xfId="0" applyNumberFormat="1" applyFont="1" applyFill="1" applyBorder="1" applyAlignment="1">
      <alignment horizontal="center"/>
    </xf>
    <xf numFmtId="0" fontId="0" fillId="4" borderId="0" xfId="0" applyFill="1"/>
    <xf numFmtId="0" fontId="1" fillId="3" borderId="3" xfId="0" applyFont="1" applyFill="1" applyBorder="1" applyAlignment="1">
      <alignment horizontal="center" vertical="center"/>
    </xf>
    <xf numFmtId="0" fontId="0" fillId="0" borderId="1" xfId="0" applyFill="1" applyBorder="1"/>
    <xf numFmtId="17" fontId="0" fillId="0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7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4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4" borderId="0" xfId="0" applyFill="1"/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</cellXfs>
  <cellStyles count="2">
    <cellStyle name="Normal" xfId="0" builtinId="0"/>
    <cellStyle name="Normal 2 4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N40"/>
  <sheetViews>
    <sheetView topLeftCell="A22" zoomScaleNormal="100" workbookViewId="0">
      <selection activeCell="D34" sqref="D34"/>
    </sheetView>
  </sheetViews>
  <sheetFormatPr defaultColWidth="9.140625" defaultRowHeight="15" x14ac:dyDescent="0.25"/>
  <cols>
    <col min="1" max="1" width="2.5703125" style="5" customWidth="1"/>
    <col min="2" max="2" width="19.28515625" style="5" bestFit="1" customWidth="1"/>
    <col min="3" max="3" width="36.140625" style="5" bestFit="1" customWidth="1"/>
    <col min="4" max="4" width="12.85546875" style="8" bestFit="1" customWidth="1"/>
    <col min="5" max="5" width="5.7109375" style="8" customWidth="1"/>
    <col min="6" max="6" width="12.28515625" style="5" bestFit="1" customWidth="1"/>
    <col min="7" max="7" width="15.85546875" style="8" bestFit="1" customWidth="1"/>
    <col min="8" max="12" width="10.7109375" style="5" bestFit="1" customWidth="1"/>
    <col min="13" max="13" width="13.140625" style="9" customWidth="1"/>
    <col min="14" max="16384" width="9.140625" style="5"/>
  </cols>
  <sheetData>
    <row r="2" spans="2:14" ht="21" x14ac:dyDescent="0.35">
      <c r="B2" s="26" t="s">
        <v>146</v>
      </c>
    </row>
    <row r="3" spans="2:14" s="28" customFormat="1" x14ac:dyDescent="0.25">
      <c r="B3" s="29">
        <v>42328</v>
      </c>
      <c r="C3" s="29"/>
      <c r="D3" s="27"/>
      <c r="E3" s="27"/>
      <c r="G3" s="27"/>
    </row>
    <row r="5" spans="2:14" ht="18.75" x14ac:dyDescent="0.3">
      <c r="B5" s="87" t="s">
        <v>79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2:14" ht="30" x14ac:dyDescent="0.25">
      <c r="B6" s="1" t="s">
        <v>49</v>
      </c>
      <c r="C6" s="1" t="s">
        <v>0</v>
      </c>
      <c r="D6" s="1" t="s">
        <v>42</v>
      </c>
      <c r="E6" s="1" t="s">
        <v>1</v>
      </c>
      <c r="F6" s="1" t="s">
        <v>47</v>
      </c>
      <c r="G6" s="1" t="s">
        <v>48</v>
      </c>
      <c r="H6" s="1" t="s">
        <v>43</v>
      </c>
      <c r="I6" s="1" t="s">
        <v>44</v>
      </c>
      <c r="J6" s="1" t="s">
        <v>45</v>
      </c>
      <c r="K6" s="1" t="s">
        <v>46</v>
      </c>
      <c r="L6" s="1" t="s">
        <v>60</v>
      </c>
      <c r="M6" s="2" t="s">
        <v>88</v>
      </c>
    </row>
    <row r="7" spans="2:14" x14ac:dyDescent="0.25">
      <c r="B7" s="43" t="s">
        <v>50</v>
      </c>
      <c r="C7" s="3" t="s">
        <v>4</v>
      </c>
      <c r="D7" s="4">
        <v>1</v>
      </c>
      <c r="E7" s="4" t="s">
        <v>5</v>
      </c>
      <c r="F7" s="4" t="s">
        <v>57</v>
      </c>
      <c r="G7" s="15">
        <v>43101</v>
      </c>
      <c r="H7" s="11"/>
      <c r="I7" s="11"/>
      <c r="J7" s="11"/>
      <c r="K7" s="11">
        <v>751</v>
      </c>
      <c r="L7" s="11"/>
      <c r="M7" s="12">
        <f>SUM(H7:L7)</f>
        <v>751</v>
      </c>
    </row>
    <row r="8" spans="2:14" s="6" customFormat="1" x14ac:dyDescent="0.25">
      <c r="B8" s="88" t="s">
        <v>61</v>
      </c>
      <c r="C8" s="88"/>
      <c r="D8" s="88"/>
      <c r="E8" s="88"/>
      <c r="F8" s="88"/>
      <c r="G8" s="88"/>
      <c r="H8" s="13">
        <f>SUM(H7:H7)</f>
        <v>0</v>
      </c>
      <c r="I8" s="13">
        <f>SUM(I7:I7)</f>
        <v>0</v>
      </c>
      <c r="J8" s="13">
        <f>SUM(J7:J7)</f>
        <v>0</v>
      </c>
      <c r="K8" s="13">
        <f>SUM(K7:K7)</f>
        <v>751</v>
      </c>
      <c r="L8" s="13">
        <f>SUM(L7:L7)</f>
        <v>0</v>
      </c>
      <c r="M8" s="13">
        <f t="shared" ref="M8:M16" si="0">SUM(H8:L8)</f>
        <v>751</v>
      </c>
    </row>
    <row r="9" spans="2:14" x14ac:dyDescent="0.25">
      <c r="B9" s="89" t="s">
        <v>54</v>
      </c>
      <c r="C9" s="3" t="s">
        <v>227</v>
      </c>
      <c r="D9" s="4"/>
      <c r="E9" s="4" t="s">
        <v>5</v>
      </c>
      <c r="F9" s="50" t="s">
        <v>59</v>
      </c>
      <c r="G9" s="16">
        <v>43282</v>
      </c>
      <c r="H9" s="11"/>
      <c r="I9" s="11"/>
      <c r="J9" s="11"/>
      <c r="K9" s="11">
        <v>11.2</v>
      </c>
      <c r="L9" s="11"/>
      <c r="M9" s="12">
        <f t="shared" si="0"/>
        <v>11.2</v>
      </c>
    </row>
    <row r="10" spans="2:14" x14ac:dyDescent="0.25">
      <c r="B10" s="91"/>
      <c r="C10" s="3" t="s">
        <v>228</v>
      </c>
      <c r="D10" s="4">
        <v>2</v>
      </c>
      <c r="E10" s="4" t="s">
        <v>5</v>
      </c>
      <c r="F10" s="50" t="s">
        <v>99</v>
      </c>
      <c r="G10" s="16">
        <v>42675</v>
      </c>
      <c r="H10" s="11"/>
      <c r="I10" s="11">
        <v>0.6</v>
      </c>
      <c r="J10" s="11"/>
      <c r="K10" s="11"/>
      <c r="L10" s="11"/>
      <c r="M10" s="12">
        <f t="shared" ref="M10" si="1">SUM(H10:L10)</f>
        <v>0.6</v>
      </c>
    </row>
    <row r="11" spans="2:14" s="6" customFormat="1" x14ac:dyDescent="0.25">
      <c r="B11" s="88" t="s">
        <v>65</v>
      </c>
      <c r="C11" s="88"/>
      <c r="D11" s="88"/>
      <c r="E11" s="88"/>
      <c r="F11" s="88"/>
      <c r="G11" s="88"/>
      <c r="H11" s="13">
        <f>SUM(H9:H10)</f>
        <v>0</v>
      </c>
      <c r="I11" s="13">
        <f>SUM(I9:I10)</f>
        <v>0.6</v>
      </c>
      <c r="J11" s="13">
        <f>SUM(J9:J10)</f>
        <v>0</v>
      </c>
      <c r="K11" s="13">
        <f>SUM(K9:K10)</f>
        <v>11.2</v>
      </c>
      <c r="L11" s="13">
        <f>SUM(L9:L10)</f>
        <v>0</v>
      </c>
      <c r="M11" s="13">
        <f t="shared" si="0"/>
        <v>11.799999999999999</v>
      </c>
      <c r="N11" s="7"/>
    </row>
    <row r="12" spans="2:14" x14ac:dyDescent="0.25">
      <c r="B12" s="89" t="s">
        <v>53</v>
      </c>
      <c r="C12" s="3" t="s">
        <v>226</v>
      </c>
      <c r="D12" s="4"/>
      <c r="E12" s="4" t="s">
        <v>5</v>
      </c>
      <c r="F12" s="50" t="s">
        <v>154</v>
      </c>
      <c r="G12" s="16">
        <v>43070</v>
      </c>
      <c r="H12" s="11"/>
      <c r="I12" s="11"/>
      <c r="J12" s="11">
        <v>100</v>
      </c>
      <c r="K12" s="11"/>
      <c r="L12" s="11"/>
      <c r="M12" s="12">
        <f t="shared" si="0"/>
        <v>100</v>
      </c>
    </row>
    <row r="13" spans="2:14" x14ac:dyDescent="0.25">
      <c r="B13" s="90"/>
      <c r="C13" s="80" t="s">
        <v>242</v>
      </c>
      <c r="D13" s="50"/>
      <c r="E13" s="50" t="s">
        <v>5</v>
      </c>
      <c r="F13" s="50" t="s">
        <v>99</v>
      </c>
      <c r="G13" s="81">
        <v>43466</v>
      </c>
      <c r="H13" s="82"/>
      <c r="I13" s="82"/>
      <c r="J13" s="82"/>
      <c r="K13" s="82"/>
      <c r="L13" s="82">
        <v>120</v>
      </c>
      <c r="M13" s="12">
        <f t="shared" si="0"/>
        <v>120</v>
      </c>
    </row>
    <row r="14" spans="2:14" s="6" customFormat="1" x14ac:dyDescent="0.25">
      <c r="B14" s="88" t="s">
        <v>64</v>
      </c>
      <c r="C14" s="88"/>
      <c r="D14" s="88"/>
      <c r="E14" s="88"/>
      <c r="F14" s="88"/>
      <c r="G14" s="88"/>
      <c r="H14" s="13">
        <f>SUM(H12:H13)</f>
        <v>0</v>
      </c>
      <c r="I14" s="13">
        <f>SUM(I12:I13)</f>
        <v>0</v>
      </c>
      <c r="J14" s="13">
        <f>SUM(J12:J13)</f>
        <v>100</v>
      </c>
      <c r="K14" s="13">
        <f t="shared" ref="K14:L14" si="2">SUM(K12:K13)</f>
        <v>0</v>
      </c>
      <c r="L14" s="13">
        <f t="shared" si="2"/>
        <v>120</v>
      </c>
      <c r="M14" s="13">
        <f>SUM(H14:L14)</f>
        <v>220</v>
      </c>
    </row>
    <row r="15" spans="2:14" x14ac:dyDescent="0.25">
      <c r="B15" s="10" t="s">
        <v>55</v>
      </c>
      <c r="C15" s="3" t="s">
        <v>38</v>
      </c>
      <c r="D15" s="4" t="s">
        <v>56</v>
      </c>
      <c r="E15" s="4" t="s">
        <v>5</v>
      </c>
      <c r="F15" s="4" t="s">
        <v>57</v>
      </c>
      <c r="G15" s="16">
        <v>42370</v>
      </c>
      <c r="H15" s="11"/>
      <c r="I15" s="11">
        <v>21</v>
      </c>
      <c r="J15" s="11"/>
      <c r="K15" s="11"/>
      <c r="L15" s="11"/>
      <c r="M15" s="12">
        <f t="shared" si="0"/>
        <v>21</v>
      </c>
    </row>
    <row r="16" spans="2:14" s="6" customFormat="1" x14ac:dyDescent="0.25">
      <c r="B16" s="88" t="s">
        <v>66</v>
      </c>
      <c r="C16" s="88"/>
      <c r="D16" s="88"/>
      <c r="E16" s="88"/>
      <c r="F16" s="88"/>
      <c r="G16" s="88"/>
      <c r="H16" s="13">
        <f>SUM(H15)</f>
        <v>0</v>
      </c>
      <c r="I16" s="13">
        <f t="shared" ref="I16" si="3">SUM(I15)</f>
        <v>21</v>
      </c>
      <c r="J16" s="13">
        <f t="shared" ref="J16" si="4">SUM(J15)</f>
        <v>0</v>
      </c>
      <c r="K16" s="13">
        <f t="shared" ref="K16" si="5">SUM(K15)</f>
        <v>0</v>
      </c>
      <c r="L16" s="13">
        <f t="shared" ref="L16" si="6">SUM(L15)</f>
        <v>0</v>
      </c>
      <c r="M16" s="13">
        <f t="shared" si="0"/>
        <v>21</v>
      </c>
    </row>
    <row r="17" spans="2:13" s="57" customFormat="1" x14ac:dyDescent="0.25">
      <c r="B17" s="89" t="s">
        <v>71</v>
      </c>
      <c r="C17" s="3" t="s">
        <v>229</v>
      </c>
      <c r="D17" s="4"/>
      <c r="E17" s="4" t="s">
        <v>5</v>
      </c>
      <c r="F17" s="4" t="s">
        <v>58</v>
      </c>
      <c r="G17" s="16">
        <v>42583</v>
      </c>
      <c r="H17" s="11"/>
      <c r="I17" s="11">
        <v>0.8</v>
      </c>
      <c r="J17" s="11"/>
      <c r="K17" s="11"/>
      <c r="L17" s="11"/>
      <c r="M17" s="12">
        <f t="shared" ref="M17:M18" si="7">SUM(H17:L17)</f>
        <v>0.8</v>
      </c>
    </row>
    <row r="18" spans="2:13" s="57" customFormat="1" x14ac:dyDescent="0.25">
      <c r="B18" s="91"/>
      <c r="C18" s="3" t="s">
        <v>230</v>
      </c>
      <c r="D18" s="4"/>
      <c r="E18" s="4" t="s">
        <v>5</v>
      </c>
      <c r="F18" s="4" t="s">
        <v>58</v>
      </c>
      <c r="G18" s="16">
        <v>42826</v>
      </c>
      <c r="H18" s="11"/>
      <c r="I18" s="11"/>
      <c r="J18" s="11">
        <v>9.6</v>
      </c>
      <c r="K18" s="11"/>
      <c r="L18" s="11"/>
      <c r="M18" s="12">
        <f t="shared" si="7"/>
        <v>9.6</v>
      </c>
    </row>
    <row r="19" spans="2:13" s="6" customFormat="1" x14ac:dyDescent="0.25">
      <c r="B19" s="88" t="s">
        <v>72</v>
      </c>
      <c r="C19" s="88"/>
      <c r="D19" s="88"/>
      <c r="E19" s="88"/>
      <c r="F19" s="88"/>
      <c r="G19" s="88"/>
      <c r="H19" s="13">
        <f>SUM(H17:H18)</f>
        <v>0</v>
      </c>
      <c r="I19" s="13">
        <f t="shared" ref="I19:M19" si="8">SUM(I17:I18)</f>
        <v>0.8</v>
      </c>
      <c r="J19" s="13">
        <f t="shared" si="8"/>
        <v>9.6</v>
      </c>
      <c r="K19" s="13">
        <f t="shared" si="8"/>
        <v>0</v>
      </c>
      <c r="L19" s="13">
        <f t="shared" si="8"/>
        <v>0</v>
      </c>
      <c r="M19" s="13">
        <f t="shared" si="8"/>
        <v>10.4</v>
      </c>
    </row>
    <row r="20" spans="2:13" x14ac:dyDescent="0.25">
      <c r="B20" s="88" t="s">
        <v>141</v>
      </c>
      <c r="C20" s="88"/>
      <c r="D20" s="88"/>
      <c r="E20" s="88"/>
      <c r="F20" s="88"/>
      <c r="G20" s="88"/>
      <c r="H20" s="13">
        <f>SUM(H8,H11,H14,H16,H19)</f>
        <v>0</v>
      </c>
      <c r="I20" s="13">
        <f t="shared" ref="I20:M20" si="9">SUM(I8,I11,I14,I16,I19)</f>
        <v>22.400000000000002</v>
      </c>
      <c r="J20" s="13">
        <f t="shared" si="9"/>
        <v>109.6</v>
      </c>
      <c r="K20" s="13">
        <f t="shared" si="9"/>
        <v>762.2</v>
      </c>
      <c r="L20" s="13">
        <f t="shared" si="9"/>
        <v>120</v>
      </c>
      <c r="M20" s="13">
        <f t="shared" si="9"/>
        <v>1014.1999999999999</v>
      </c>
    </row>
    <row r="21" spans="2:13" s="57" customFormat="1" x14ac:dyDescent="0.25">
      <c r="B21" s="69"/>
      <c r="C21" s="69"/>
      <c r="D21" s="69"/>
      <c r="E21" s="69"/>
      <c r="F21" s="69"/>
      <c r="G21" s="69"/>
      <c r="H21" s="70"/>
      <c r="I21" s="70"/>
      <c r="J21" s="70"/>
      <c r="K21" s="70"/>
      <c r="L21" s="70"/>
      <c r="M21" s="70"/>
    </row>
    <row r="22" spans="2:13" ht="18.75" x14ac:dyDescent="0.3">
      <c r="B22" s="87" t="s">
        <v>244</v>
      </c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</row>
    <row r="23" spans="2:13" ht="30" x14ac:dyDescent="0.25">
      <c r="B23" s="1" t="s">
        <v>49</v>
      </c>
      <c r="C23" s="1" t="s">
        <v>0</v>
      </c>
      <c r="D23" s="1" t="s">
        <v>42</v>
      </c>
      <c r="E23" s="1" t="s">
        <v>1</v>
      </c>
      <c r="F23" s="1" t="s">
        <v>47</v>
      </c>
      <c r="G23" s="1" t="s">
        <v>87</v>
      </c>
      <c r="H23" s="1" t="s">
        <v>43</v>
      </c>
      <c r="I23" s="1" t="s">
        <v>44</v>
      </c>
      <c r="J23" s="1" t="s">
        <v>45</v>
      </c>
      <c r="K23" s="1" t="s">
        <v>46</v>
      </c>
      <c r="L23" s="1" t="s">
        <v>60</v>
      </c>
      <c r="M23" s="2" t="s">
        <v>88</v>
      </c>
    </row>
    <row r="24" spans="2:13" s="78" customFormat="1" x14ac:dyDescent="0.25">
      <c r="B24" s="79" t="s">
        <v>200</v>
      </c>
      <c r="C24" s="3" t="s">
        <v>240</v>
      </c>
      <c r="D24" s="18" t="s">
        <v>241</v>
      </c>
      <c r="E24" s="4" t="s">
        <v>5</v>
      </c>
      <c r="F24" s="4" t="s">
        <v>58</v>
      </c>
      <c r="G24" s="19">
        <v>2016</v>
      </c>
      <c r="H24" s="11"/>
      <c r="I24" s="11">
        <v>39.9</v>
      </c>
      <c r="J24" s="11"/>
      <c r="K24" s="11"/>
      <c r="L24" s="11"/>
      <c r="M24" s="12"/>
    </row>
    <row r="25" spans="2:13" s="6" customFormat="1" x14ac:dyDescent="0.25">
      <c r="B25" s="88" t="s">
        <v>61</v>
      </c>
      <c r="C25" s="88"/>
      <c r="D25" s="88"/>
      <c r="E25" s="88"/>
      <c r="F25" s="88"/>
      <c r="G25" s="88"/>
      <c r="H25" s="13">
        <f>SUM(H23:H23)</f>
        <v>0</v>
      </c>
      <c r="I25" s="13">
        <f>SUM(I23:I23)</f>
        <v>0</v>
      </c>
      <c r="J25" s="13">
        <f>SUM(J23:J23)</f>
        <v>0</v>
      </c>
      <c r="K25" s="13">
        <f>SUM(K23:K23)</f>
        <v>0</v>
      </c>
      <c r="L25" s="13">
        <f>SUM(L23:L23)</f>
        <v>0</v>
      </c>
      <c r="M25" s="13">
        <f t="shared" ref="M25:M26" si="10">SUM(H25:L25)</f>
        <v>0</v>
      </c>
    </row>
    <row r="26" spans="2:13" x14ac:dyDescent="0.25">
      <c r="B26" s="89" t="s">
        <v>82</v>
      </c>
      <c r="C26" s="3" t="s">
        <v>98</v>
      </c>
      <c r="D26" s="18" t="s">
        <v>91</v>
      </c>
      <c r="E26" s="4" t="s">
        <v>5</v>
      </c>
      <c r="F26" s="4" t="s">
        <v>99</v>
      </c>
      <c r="G26" s="16">
        <v>43070</v>
      </c>
      <c r="H26" s="11"/>
      <c r="I26" s="11"/>
      <c r="J26" s="11">
        <v>308.8</v>
      </c>
      <c r="K26" s="11"/>
      <c r="L26" s="11"/>
      <c r="M26" s="12">
        <f t="shared" si="10"/>
        <v>308.8</v>
      </c>
    </row>
    <row r="27" spans="2:13" s="78" customFormat="1" x14ac:dyDescent="0.25">
      <c r="B27" s="91"/>
      <c r="C27" s="3" t="s">
        <v>236</v>
      </c>
      <c r="D27" s="18" t="s">
        <v>237</v>
      </c>
      <c r="E27" s="4" t="s">
        <v>5</v>
      </c>
      <c r="F27" s="4" t="s">
        <v>154</v>
      </c>
      <c r="G27" s="19">
        <v>2016</v>
      </c>
      <c r="H27" s="11"/>
      <c r="I27" s="11">
        <v>380</v>
      </c>
      <c r="J27" s="11"/>
      <c r="K27" s="11"/>
      <c r="L27" s="11"/>
      <c r="M27" s="12">
        <f>SUM(H27:L27)</f>
        <v>380</v>
      </c>
    </row>
    <row r="28" spans="2:13" s="78" customFormat="1" x14ac:dyDescent="0.25">
      <c r="B28" s="90"/>
      <c r="C28" s="3" t="s">
        <v>238</v>
      </c>
      <c r="D28" s="18" t="s">
        <v>239</v>
      </c>
      <c r="E28" s="4" t="s">
        <v>5</v>
      </c>
      <c r="F28" s="4" t="s">
        <v>154</v>
      </c>
      <c r="G28" s="19">
        <v>2016</v>
      </c>
      <c r="H28" s="11"/>
      <c r="I28" s="11">
        <v>445</v>
      </c>
      <c r="J28" s="11"/>
      <c r="K28" s="11"/>
      <c r="L28" s="11"/>
      <c r="M28" s="12">
        <f>SUM(H28:L28)</f>
        <v>445</v>
      </c>
    </row>
    <row r="29" spans="2:13" s="6" customFormat="1" x14ac:dyDescent="0.25">
      <c r="B29" s="88" t="s">
        <v>89</v>
      </c>
      <c r="C29" s="88"/>
      <c r="D29" s="88"/>
      <c r="E29" s="88"/>
      <c r="F29" s="88"/>
      <c r="G29" s="88"/>
      <c r="H29" s="13">
        <f>SUM(H26:H28)</f>
        <v>0</v>
      </c>
      <c r="I29" s="13">
        <f t="shared" ref="I29:M29" si="11">SUM(I26:I28)</f>
        <v>825</v>
      </c>
      <c r="J29" s="13">
        <f t="shared" si="11"/>
        <v>308.8</v>
      </c>
      <c r="K29" s="13">
        <f t="shared" si="11"/>
        <v>0</v>
      </c>
      <c r="L29" s="13">
        <f t="shared" si="11"/>
        <v>0</v>
      </c>
      <c r="M29" s="13">
        <f t="shared" si="11"/>
        <v>1133.8</v>
      </c>
    </row>
    <row r="30" spans="2:13" x14ac:dyDescent="0.25">
      <c r="B30" s="88" t="s">
        <v>235</v>
      </c>
      <c r="C30" s="88"/>
      <c r="D30" s="88"/>
      <c r="E30" s="88"/>
      <c r="F30" s="88"/>
      <c r="G30" s="88"/>
      <c r="H30" s="13">
        <f>SUM(H25,H29)</f>
        <v>0</v>
      </c>
      <c r="I30" s="13">
        <f>SUM(I25,I29)</f>
        <v>825</v>
      </c>
      <c r="J30" s="13">
        <f>SUM(J25,J29)</f>
        <v>308.8</v>
      </c>
      <c r="K30" s="13">
        <f>SUM(K25,K29)</f>
        <v>0</v>
      </c>
      <c r="L30" s="13">
        <f>SUM(L25,L29)</f>
        <v>0</v>
      </c>
      <c r="M30" s="13">
        <f>SUM(H30:L30)</f>
        <v>1133.8</v>
      </c>
    </row>
    <row r="31" spans="2:13" s="57" customFormat="1" x14ac:dyDescent="0.25">
      <c r="B31" s="69"/>
      <c r="C31" s="69"/>
      <c r="D31" s="69"/>
      <c r="E31" s="69"/>
      <c r="F31" s="69"/>
      <c r="G31" s="69"/>
      <c r="H31" s="70"/>
      <c r="I31" s="70"/>
      <c r="J31" s="70"/>
      <c r="K31" s="70"/>
      <c r="L31" s="70"/>
      <c r="M31" s="70"/>
    </row>
    <row r="32" spans="2:13" ht="18.75" x14ac:dyDescent="0.3">
      <c r="B32" s="87" t="s">
        <v>150</v>
      </c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</row>
    <row r="33" spans="2:13" ht="30" x14ac:dyDescent="0.25">
      <c r="B33" s="1" t="s">
        <v>49</v>
      </c>
      <c r="C33" s="1" t="s">
        <v>0</v>
      </c>
      <c r="D33" s="1" t="s">
        <v>42</v>
      </c>
      <c r="E33" s="1" t="s">
        <v>1</v>
      </c>
      <c r="F33" s="1" t="s">
        <v>47</v>
      </c>
      <c r="G33" s="44" t="s">
        <v>153</v>
      </c>
      <c r="H33" s="1" t="s">
        <v>43</v>
      </c>
      <c r="I33" s="1" t="s">
        <v>44</v>
      </c>
      <c r="J33" s="1" t="s">
        <v>45</v>
      </c>
      <c r="K33" s="1" t="s">
        <v>46</v>
      </c>
      <c r="L33" s="1" t="s">
        <v>60</v>
      </c>
      <c r="M33" s="2" t="s">
        <v>88</v>
      </c>
    </row>
    <row r="34" spans="2:13" x14ac:dyDescent="0.25">
      <c r="B34" s="10" t="s">
        <v>231</v>
      </c>
      <c r="C34" s="3" t="s">
        <v>151</v>
      </c>
      <c r="D34" s="18" t="s">
        <v>152</v>
      </c>
      <c r="E34" s="4" t="s">
        <v>5</v>
      </c>
      <c r="F34" s="4" t="s">
        <v>57</v>
      </c>
      <c r="G34" s="16">
        <v>42217</v>
      </c>
      <c r="H34" s="11">
        <v>557.4</v>
      </c>
      <c r="I34" s="11"/>
      <c r="J34" s="11"/>
      <c r="K34" s="11"/>
      <c r="L34" s="11"/>
      <c r="M34" s="12">
        <f t="shared" ref="M34" si="12">SUM(H34:L34)</f>
        <v>557.4</v>
      </c>
    </row>
    <row r="35" spans="2:13" s="6" customFormat="1" x14ac:dyDescent="0.25">
      <c r="B35" s="88" t="s">
        <v>233</v>
      </c>
      <c r="C35" s="88"/>
      <c r="D35" s="88"/>
      <c r="E35" s="88"/>
      <c r="F35" s="88"/>
      <c r="G35" s="88"/>
      <c r="H35" s="13">
        <f>SUM(H34)</f>
        <v>557.4</v>
      </c>
      <c r="I35" s="13">
        <f t="shared" ref="I35:L35" si="13">SUM(I34)</f>
        <v>0</v>
      </c>
      <c r="J35" s="13">
        <f t="shared" si="13"/>
        <v>0</v>
      </c>
      <c r="K35" s="13">
        <f t="shared" si="13"/>
        <v>0</v>
      </c>
      <c r="L35" s="13">
        <f t="shared" si="13"/>
        <v>0</v>
      </c>
      <c r="M35" s="13">
        <f>SUM(H35:L35)</f>
        <v>557.4</v>
      </c>
    </row>
    <row r="36" spans="2:13" x14ac:dyDescent="0.25">
      <c r="B36" s="10" t="s">
        <v>71</v>
      </c>
      <c r="C36" s="3" t="s">
        <v>232</v>
      </c>
      <c r="D36" s="18"/>
      <c r="E36" s="4" t="s">
        <v>5</v>
      </c>
      <c r="F36" s="83" t="s">
        <v>243</v>
      </c>
      <c r="G36" s="84"/>
      <c r="H36" s="85">
        <v>18.2</v>
      </c>
      <c r="I36" s="85"/>
      <c r="J36" s="85"/>
      <c r="K36" s="85"/>
      <c r="L36" s="85"/>
      <c r="M36" s="12">
        <f t="shared" ref="M36" si="14">SUM(H36:L36)</f>
        <v>18.2</v>
      </c>
    </row>
    <row r="37" spans="2:13" s="6" customFormat="1" x14ac:dyDescent="0.25">
      <c r="B37" s="88" t="s">
        <v>72</v>
      </c>
      <c r="C37" s="88"/>
      <c r="D37" s="88"/>
      <c r="E37" s="88"/>
      <c r="F37" s="88"/>
      <c r="G37" s="88"/>
      <c r="H37" s="13">
        <f>H36</f>
        <v>18.2</v>
      </c>
      <c r="I37" s="13">
        <f t="shared" ref="I37:M37" si="15">I36</f>
        <v>0</v>
      </c>
      <c r="J37" s="13">
        <f t="shared" si="15"/>
        <v>0</v>
      </c>
      <c r="K37" s="13">
        <f t="shared" si="15"/>
        <v>0</v>
      </c>
      <c r="L37" s="13">
        <f t="shared" si="15"/>
        <v>0</v>
      </c>
      <c r="M37" s="13">
        <f t="shared" si="15"/>
        <v>18.2</v>
      </c>
    </row>
    <row r="38" spans="2:13" x14ac:dyDescent="0.25">
      <c r="B38" s="88" t="s">
        <v>234</v>
      </c>
      <c r="C38" s="88"/>
      <c r="D38" s="88"/>
      <c r="E38" s="88"/>
      <c r="F38" s="88"/>
      <c r="G38" s="88"/>
      <c r="H38" s="13">
        <f>SUM(H35,H37)</f>
        <v>575.6</v>
      </c>
      <c r="I38" s="13">
        <f t="shared" ref="I38:M38" si="16">SUM(I35,I37)</f>
        <v>0</v>
      </c>
      <c r="J38" s="13">
        <f t="shared" si="16"/>
        <v>0</v>
      </c>
      <c r="K38" s="13">
        <f t="shared" si="16"/>
        <v>0</v>
      </c>
      <c r="L38" s="13">
        <f t="shared" si="16"/>
        <v>0</v>
      </c>
      <c r="M38" s="13">
        <f t="shared" si="16"/>
        <v>575.6</v>
      </c>
    </row>
    <row r="40" spans="2:13" x14ac:dyDescent="0.25">
      <c r="B40" s="92" t="s">
        <v>245</v>
      </c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</row>
  </sheetData>
  <mergeCells count="20">
    <mergeCell ref="B25:G25"/>
    <mergeCell ref="B29:G29"/>
    <mergeCell ref="B30:G30"/>
    <mergeCell ref="B16:G16"/>
    <mergeCell ref="B40:M40"/>
    <mergeCell ref="B19:G19"/>
    <mergeCell ref="B17:B18"/>
    <mergeCell ref="B26:B28"/>
    <mergeCell ref="B38:G38"/>
    <mergeCell ref="B35:G35"/>
    <mergeCell ref="B37:G37"/>
    <mergeCell ref="B20:G20"/>
    <mergeCell ref="B22:M22"/>
    <mergeCell ref="B32:M32"/>
    <mergeCell ref="B5:M5"/>
    <mergeCell ref="B8:G8"/>
    <mergeCell ref="B11:G11"/>
    <mergeCell ref="B14:G14"/>
    <mergeCell ref="B12:B13"/>
    <mergeCell ref="B9:B10"/>
  </mergeCells>
  <pageMargins left="0.7" right="0.7" top="0.75" bottom="0.75" header="0.3" footer="0.3"/>
  <pageSetup orientation="portrait" r:id="rId1"/>
  <ignoredErrors>
    <ignoredError sqref="B7:M28 B30:M33 B29:L29 B35:M38 B34:C34 E34:M34" formulaRange="1"/>
    <ignoredError sqref="M29" formula="1" formulaRange="1"/>
    <ignoredError sqref="D34" numberStoredAsText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1:O47"/>
  <sheetViews>
    <sheetView topLeftCell="D31" workbookViewId="0">
      <selection activeCell="M14" sqref="M14"/>
    </sheetView>
  </sheetViews>
  <sheetFormatPr defaultColWidth="9.140625" defaultRowHeight="15" x14ac:dyDescent="0.25"/>
  <cols>
    <col min="1" max="1" width="2.5703125" style="57" customWidth="1"/>
    <col min="2" max="2" width="19.28515625" style="57" bestFit="1" customWidth="1"/>
    <col min="3" max="3" width="40.42578125" style="57" bestFit="1" customWidth="1"/>
    <col min="4" max="4" width="10.85546875" style="8" customWidth="1"/>
    <col min="5" max="5" width="5.7109375" style="8" customWidth="1"/>
    <col min="6" max="6" width="15" style="8" customWidth="1"/>
    <col min="7" max="7" width="15.85546875" style="8" bestFit="1" customWidth="1"/>
    <col min="8" max="12" width="10.7109375" style="57" bestFit="1" customWidth="1"/>
    <col min="13" max="13" width="10.7109375" style="57" customWidth="1"/>
    <col min="14" max="14" width="13.140625" style="9" customWidth="1"/>
    <col min="15" max="16384" width="9.140625" style="57"/>
  </cols>
  <sheetData>
    <row r="1" spans="2:14" x14ac:dyDescent="0.25">
      <c r="F1" s="57"/>
    </row>
    <row r="2" spans="2:14" ht="21" x14ac:dyDescent="0.35">
      <c r="B2" s="26" t="s">
        <v>147</v>
      </c>
      <c r="F2" s="57"/>
    </row>
    <row r="3" spans="2:14" x14ac:dyDescent="0.25">
      <c r="B3" s="25"/>
      <c r="C3" s="29"/>
      <c r="F3" s="57"/>
    </row>
    <row r="4" spans="2:14" x14ac:dyDescent="0.25">
      <c r="B4" s="58">
        <v>42328</v>
      </c>
      <c r="C4" s="58"/>
      <c r="F4" s="57"/>
    </row>
    <row r="5" spans="2:14" x14ac:dyDescent="0.25">
      <c r="F5" s="57"/>
    </row>
    <row r="6" spans="2:14" ht="18.75" x14ac:dyDescent="0.3">
      <c r="B6" s="87" t="s">
        <v>79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</row>
    <row r="7" spans="2:14" ht="30" x14ac:dyDescent="0.25">
      <c r="B7" s="1" t="s">
        <v>49</v>
      </c>
      <c r="C7" s="1" t="s">
        <v>0</v>
      </c>
      <c r="D7" s="1" t="s">
        <v>42</v>
      </c>
      <c r="E7" s="1" t="s">
        <v>1</v>
      </c>
      <c r="F7" s="1" t="s">
        <v>47</v>
      </c>
      <c r="G7" s="1" t="s">
        <v>48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60</v>
      </c>
      <c r="M7" s="1" t="s">
        <v>158</v>
      </c>
      <c r="N7" s="2" t="s">
        <v>157</v>
      </c>
    </row>
    <row r="8" spans="2:14" x14ac:dyDescent="0.25">
      <c r="B8" s="89" t="s">
        <v>50</v>
      </c>
      <c r="C8" s="61" t="s">
        <v>6</v>
      </c>
      <c r="D8" s="62" t="s">
        <v>69</v>
      </c>
      <c r="E8" s="62" t="s">
        <v>7</v>
      </c>
      <c r="F8" s="62" t="s">
        <v>190</v>
      </c>
      <c r="G8" s="63">
        <v>42186</v>
      </c>
      <c r="H8" s="64">
        <v>309</v>
      </c>
      <c r="I8" s="64"/>
      <c r="J8" s="64"/>
      <c r="K8" s="64"/>
      <c r="L8" s="64"/>
      <c r="M8" s="64"/>
      <c r="N8" s="65">
        <f>SUM(H8:M8)</f>
        <v>309</v>
      </c>
    </row>
    <row r="9" spans="2:14" x14ac:dyDescent="0.25">
      <c r="B9" s="91"/>
      <c r="C9" s="61" t="s">
        <v>8</v>
      </c>
      <c r="D9" s="62">
        <v>1</v>
      </c>
      <c r="E9" s="62" t="s">
        <v>9</v>
      </c>
      <c r="F9" s="62" t="s">
        <v>162</v>
      </c>
      <c r="G9" s="66">
        <v>43191</v>
      </c>
      <c r="H9" s="64"/>
      <c r="I9" s="64"/>
      <c r="J9" s="64"/>
      <c r="K9" s="64">
        <v>1000</v>
      </c>
      <c r="L9" s="64"/>
      <c r="M9" s="64"/>
      <c r="N9" s="65">
        <f t="shared" ref="N9:N12" si="0">SUM(H9:M9)</f>
        <v>1000</v>
      </c>
    </row>
    <row r="10" spans="2:14" x14ac:dyDescent="0.25">
      <c r="B10" s="91"/>
      <c r="C10" s="61" t="s">
        <v>40</v>
      </c>
      <c r="D10" s="62" t="s">
        <v>70</v>
      </c>
      <c r="E10" s="62" t="s">
        <v>9</v>
      </c>
      <c r="F10" s="62" t="s">
        <v>191</v>
      </c>
      <c r="G10" s="66">
        <v>42826</v>
      </c>
      <c r="H10" s="64"/>
      <c r="I10" s="64"/>
      <c r="J10" s="64">
        <v>725</v>
      </c>
      <c r="K10" s="64"/>
      <c r="L10" s="64"/>
      <c r="M10" s="64"/>
      <c r="N10" s="65">
        <f t="shared" si="0"/>
        <v>725</v>
      </c>
    </row>
    <row r="11" spans="2:14" x14ac:dyDescent="0.25">
      <c r="B11" s="91"/>
      <c r="C11" s="61" t="s">
        <v>163</v>
      </c>
      <c r="D11" s="62"/>
      <c r="E11" s="62" t="s">
        <v>9</v>
      </c>
      <c r="F11" s="62" t="s">
        <v>191</v>
      </c>
      <c r="G11" s="66">
        <v>43191</v>
      </c>
      <c r="H11" s="64"/>
      <c r="I11" s="64"/>
      <c r="J11" s="64"/>
      <c r="K11" s="64">
        <v>894</v>
      </c>
      <c r="L11" s="64"/>
      <c r="M11" s="64"/>
      <c r="N11" s="65">
        <f t="shared" si="0"/>
        <v>894</v>
      </c>
    </row>
    <row r="12" spans="2:14" x14ac:dyDescent="0.25">
      <c r="B12" s="91"/>
      <c r="C12" s="61" t="s">
        <v>164</v>
      </c>
      <c r="D12" s="62"/>
      <c r="E12" s="62" t="s">
        <v>9</v>
      </c>
      <c r="F12" s="62" t="s">
        <v>191</v>
      </c>
      <c r="G12" s="66">
        <v>43191</v>
      </c>
      <c r="H12" s="64"/>
      <c r="I12" s="64"/>
      <c r="J12" s="64"/>
      <c r="K12" s="64">
        <v>736</v>
      </c>
      <c r="L12" s="64"/>
      <c r="M12" s="64"/>
      <c r="N12" s="65">
        <f t="shared" si="0"/>
        <v>736</v>
      </c>
    </row>
    <row r="13" spans="2:14" s="6" customFormat="1" x14ac:dyDescent="0.25">
      <c r="B13" s="88" t="s">
        <v>61</v>
      </c>
      <c r="C13" s="88"/>
      <c r="D13" s="88"/>
      <c r="E13" s="88"/>
      <c r="F13" s="88"/>
      <c r="G13" s="88"/>
      <c r="H13" s="13">
        <f t="shared" ref="H13:M13" si="1">SUM(H8:H12)</f>
        <v>309</v>
      </c>
      <c r="I13" s="13">
        <f t="shared" si="1"/>
        <v>0</v>
      </c>
      <c r="J13" s="13">
        <f t="shared" si="1"/>
        <v>725</v>
      </c>
      <c r="K13" s="13">
        <f t="shared" si="1"/>
        <v>2630</v>
      </c>
      <c r="L13" s="13">
        <f t="shared" si="1"/>
        <v>0</v>
      </c>
      <c r="M13" s="13">
        <f t="shared" si="1"/>
        <v>0</v>
      </c>
      <c r="N13" s="13">
        <f>SUM(H13:M13)</f>
        <v>3664</v>
      </c>
    </row>
    <row r="14" spans="2:14" ht="30" x14ac:dyDescent="0.25">
      <c r="B14" s="93" t="s">
        <v>51</v>
      </c>
      <c r="C14" s="3" t="s">
        <v>67</v>
      </c>
      <c r="D14" s="17" t="s">
        <v>68</v>
      </c>
      <c r="E14" s="4" t="s">
        <v>9</v>
      </c>
      <c r="F14" s="4" t="s">
        <v>192</v>
      </c>
      <c r="G14" s="16">
        <v>42156</v>
      </c>
      <c r="H14" s="11">
        <v>240</v>
      </c>
      <c r="I14" s="11"/>
      <c r="J14" s="11"/>
      <c r="K14" s="11"/>
      <c r="L14" s="11"/>
      <c r="M14" s="11"/>
      <c r="N14" s="12">
        <f t="shared" ref="N14:N16" si="2">SUM(H14:L14)</f>
        <v>240</v>
      </c>
    </row>
    <row r="15" spans="2:14" x14ac:dyDescent="0.25">
      <c r="B15" s="93"/>
      <c r="C15" s="3" t="s">
        <v>39</v>
      </c>
      <c r="D15" s="4">
        <v>1</v>
      </c>
      <c r="E15" s="4" t="s">
        <v>9</v>
      </c>
      <c r="F15" s="4" t="s">
        <v>191</v>
      </c>
      <c r="G15" s="16">
        <v>42278</v>
      </c>
      <c r="H15" s="11">
        <v>3.5</v>
      </c>
      <c r="I15" s="11"/>
      <c r="J15" s="11"/>
      <c r="K15" s="11"/>
      <c r="L15" s="11"/>
      <c r="M15" s="11"/>
      <c r="N15" s="12">
        <f t="shared" si="2"/>
        <v>3.5</v>
      </c>
    </row>
    <row r="16" spans="2:14" s="6" customFormat="1" x14ac:dyDescent="0.25">
      <c r="B16" s="88" t="s">
        <v>62</v>
      </c>
      <c r="C16" s="88"/>
      <c r="D16" s="88"/>
      <c r="E16" s="88"/>
      <c r="F16" s="88"/>
      <c r="G16" s="88"/>
      <c r="H16" s="13">
        <f>SUM(H14:H15)</f>
        <v>243.5</v>
      </c>
      <c r="I16" s="13">
        <f t="shared" ref="I16:M16" si="3">SUM(I14:I15)</f>
        <v>0</v>
      </c>
      <c r="J16" s="13">
        <f t="shared" si="3"/>
        <v>0</v>
      </c>
      <c r="K16" s="13">
        <f t="shared" si="3"/>
        <v>0</v>
      </c>
      <c r="L16" s="13">
        <f t="shared" si="3"/>
        <v>0</v>
      </c>
      <c r="M16" s="13">
        <f t="shared" si="3"/>
        <v>0</v>
      </c>
      <c r="N16" s="13">
        <f t="shared" si="2"/>
        <v>243.5</v>
      </c>
    </row>
    <row r="17" spans="2:15" x14ac:dyDescent="0.25">
      <c r="B17" s="89" t="s">
        <v>52</v>
      </c>
      <c r="C17" s="3" t="s">
        <v>17</v>
      </c>
      <c r="D17" s="4">
        <v>1</v>
      </c>
      <c r="E17" s="4" t="s">
        <v>9</v>
      </c>
      <c r="F17" s="4" t="s">
        <v>190</v>
      </c>
      <c r="G17" s="16">
        <v>42278</v>
      </c>
      <c r="H17" s="11">
        <v>3.3</v>
      </c>
      <c r="I17" s="11"/>
      <c r="J17" s="11"/>
      <c r="K17" s="11"/>
      <c r="L17" s="11"/>
      <c r="M17" s="11"/>
      <c r="N17" s="12">
        <f>SUM(H17:M17)</f>
        <v>3.3</v>
      </c>
    </row>
    <row r="18" spans="2:15" x14ac:dyDescent="0.25">
      <c r="B18" s="91"/>
      <c r="C18" s="3" t="s">
        <v>18</v>
      </c>
      <c r="D18" s="4">
        <v>1</v>
      </c>
      <c r="E18" s="4" t="s">
        <v>9</v>
      </c>
      <c r="F18" s="4" t="s">
        <v>191</v>
      </c>
      <c r="G18" s="16">
        <v>42156</v>
      </c>
      <c r="H18" s="11">
        <v>10</v>
      </c>
      <c r="I18" s="11"/>
      <c r="J18" s="11"/>
      <c r="K18" s="11"/>
      <c r="L18" s="11"/>
      <c r="M18" s="11"/>
      <c r="N18" s="12">
        <f t="shared" ref="N18:N28" si="4">SUM(H18:M18)</f>
        <v>10</v>
      </c>
    </row>
    <row r="19" spans="2:15" x14ac:dyDescent="0.25">
      <c r="B19" s="91"/>
      <c r="C19" s="61" t="s">
        <v>165</v>
      </c>
      <c r="D19" s="62"/>
      <c r="E19" s="62" t="s">
        <v>9</v>
      </c>
      <c r="F19" s="62" t="s">
        <v>166</v>
      </c>
      <c r="G19" s="62" t="s">
        <v>167</v>
      </c>
      <c r="H19" s="64"/>
      <c r="I19" s="64">
        <v>150</v>
      </c>
      <c r="J19" s="64"/>
      <c r="K19" s="64"/>
      <c r="L19" s="64"/>
      <c r="M19" s="64"/>
      <c r="N19" s="12">
        <f t="shared" si="4"/>
        <v>150</v>
      </c>
    </row>
    <row r="20" spans="2:15" x14ac:dyDescent="0.25">
      <c r="B20" s="91"/>
      <c r="C20" s="61" t="s">
        <v>168</v>
      </c>
      <c r="D20" s="62"/>
      <c r="E20" s="62" t="s">
        <v>9</v>
      </c>
      <c r="F20" s="62" t="s">
        <v>166</v>
      </c>
      <c r="G20" s="62" t="s">
        <v>169</v>
      </c>
      <c r="H20" s="64"/>
      <c r="I20" s="64"/>
      <c r="J20" s="64"/>
      <c r="K20" s="64">
        <v>6</v>
      </c>
      <c r="L20" s="64"/>
      <c r="M20" s="64"/>
      <c r="N20" s="12">
        <f t="shared" si="4"/>
        <v>6</v>
      </c>
    </row>
    <row r="21" spans="2:15" x14ac:dyDescent="0.25">
      <c r="B21" s="91"/>
      <c r="C21" s="61" t="s">
        <v>170</v>
      </c>
      <c r="D21" s="62"/>
      <c r="E21" s="62" t="s">
        <v>9</v>
      </c>
      <c r="F21" s="62" t="s">
        <v>166</v>
      </c>
      <c r="G21" s="62" t="s">
        <v>171</v>
      </c>
      <c r="H21" s="64"/>
      <c r="I21" s="64"/>
      <c r="J21" s="64">
        <v>10</v>
      </c>
      <c r="K21" s="64"/>
      <c r="L21" s="64"/>
      <c r="M21" s="64"/>
      <c r="N21" s="12">
        <f t="shared" si="4"/>
        <v>10</v>
      </c>
    </row>
    <row r="22" spans="2:15" x14ac:dyDescent="0.25">
      <c r="B22" s="91"/>
      <c r="C22" s="61" t="s">
        <v>172</v>
      </c>
      <c r="D22" s="62"/>
      <c r="E22" s="62" t="s">
        <v>9</v>
      </c>
      <c r="F22" s="62" t="s">
        <v>166</v>
      </c>
      <c r="G22" s="62" t="s">
        <v>173</v>
      </c>
      <c r="H22" s="64"/>
      <c r="I22" s="64"/>
      <c r="J22" s="64">
        <v>20</v>
      </c>
      <c r="K22" s="64"/>
      <c r="L22" s="64"/>
      <c r="M22" s="64"/>
      <c r="N22" s="12">
        <f t="shared" si="4"/>
        <v>20</v>
      </c>
    </row>
    <row r="23" spans="2:15" x14ac:dyDescent="0.25">
      <c r="B23" s="91"/>
      <c r="C23" s="61" t="s">
        <v>174</v>
      </c>
      <c r="D23" s="62"/>
      <c r="E23" s="62" t="s">
        <v>9</v>
      </c>
      <c r="F23" s="62" t="s">
        <v>166</v>
      </c>
      <c r="G23" s="62" t="s">
        <v>173</v>
      </c>
      <c r="H23" s="64"/>
      <c r="I23" s="64"/>
      <c r="J23" s="64">
        <v>19.5</v>
      </c>
      <c r="K23" s="64"/>
      <c r="L23" s="64"/>
      <c r="M23" s="64"/>
      <c r="N23" s="12">
        <f t="shared" si="4"/>
        <v>19.5</v>
      </c>
    </row>
    <row r="24" spans="2:15" x14ac:dyDescent="0.25">
      <c r="B24" s="91"/>
      <c r="C24" s="61" t="s">
        <v>175</v>
      </c>
      <c r="D24" s="62"/>
      <c r="E24" s="62" t="s">
        <v>9</v>
      </c>
      <c r="F24" s="62" t="s">
        <v>166</v>
      </c>
      <c r="G24" s="62" t="s">
        <v>176</v>
      </c>
      <c r="H24" s="64">
        <v>6</v>
      </c>
      <c r="I24" s="64"/>
      <c r="J24" s="64"/>
      <c r="K24" s="64"/>
      <c r="L24" s="64"/>
      <c r="M24" s="64"/>
      <c r="N24" s="12">
        <f t="shared" si="4"/>
        <v>6</v>
      </c>
    </row>
    <row r="25" spans="2:15" x14ac:dyDescent="0.25">
      <c r="B25" s="91"/>
      <c r="C25" s="61" t="s">
        <v>177</v>
      </c>
      <c r="D25" s="62"/>
      <c r="E25" s="62" t="s">
        <v>9</v>
      </c>
      <c r="F25" s="62" t="s">
        <v>166</v>
      </c>
      <c r="G25" s="62" t="s">
        <v>178</v>
      </c>
      <c r="H25" s="64"/>
      <c r="I25" s="64">
        <v>10</v>
      </c>
      <c r="J25" s="64"/>
      <c r="K25" s="64"/>
      <c r="L25" s="64"/>
      <c r="M25" s="64"/>
      <c r="N25" s="12">
        <f t="shared" si="4"/>
        <v>10</v>
      </c>
    </row>
    <row r="26" spans="2:15" x14ac:dyDescent="0.25">
      <c r="B26" s="91"/>
      <c r="C26" s="61" t="s">
        <v>179</v>
      </c>
      <c r="D26" s="62"/>
      <c r="E26" s="62" t="s">
        <v>9</v>
      </c>
      <c r="F26" s="62" t="s">
        <v>180</v>
      </c>
      <c r="G26" s="62" t="s">
        <v>181</v>
      </c>
      <c r="H26" s="64">
        <v>20</v>
      </c>
      <c r="I26" s="64"/>
      <c r="J26" s="64"/>
      <c r="K26" s="64"/>
      <c r="L26" s="64"/>
      <c r="M26" s="64"/>
      <c r="N26" s="12">
        <f t="shared" si="4"/>
        <v>20</v>
      </c>
    </row>
    <row r="27" spans="2:15" x14ac:dyDescent="0.25">
      <c r="B27" s="91"/>
      <c r="C27" s="61" t="s">
        <v>182</v>
      </c>
      <c r="D27" s="62"/>
      <c r="E27" s="62" t="s">
        <v>9</v>
      </c>
      <c r="F27" s="62" t="s">
        <v>166</v>
      </c>
      <c r="G27" s="62" t="s">
        <v>167</v>
      </c>
      <c r="H27" s="64"/>
      <c r="I27" s="64">
        <v>15</v>
      </c>
      <c r="J27" s="64"/>
      <c r="K27" s="64"/>
      <c r="L27" s="64"/>
      <c r="M27" s="64"/>
      <c r="N27" s="12">
        <f t="shared" si="4"/>
        <v>15</v>
      </c>
    </row>
    <row r="28" spans="2:15" x14ac:dyDescent="0.25">
      <c r="B28" s="90"/>
      <c r="C28" s="61" t="s">
        <v>183</v>
      </c>
      <c r="D28" s="62"/>
      <c r="E28" s="62" t="s">
        <v>9</v>
      </c>
      <c r="F28" s="62" t="s">
        <v>166</v>
      </c>
      <c r="G28" s="62" t="s">
        <v>178</v>
      </c>
      <c r="H28" s="64"/>
      <c r="I28" s="64">
        <v>6</v>
      </c>
      <c r="J28" s="64"/>
      <c r="K28" s="64"/>
      <c r="L28" s="64"/>
      <c r="M28" s="64"/>
      <c r="N28" s="12">
        <f t="shared" si="4"/>
        <v>6</v>
      </c>
    </row>
    <row r="29" spans="2:15" s="6" customFormat="1" x14ac:dyDescent="0.25">
      <c r="B29" s="88" t="s">
        <v>63</v>
      </c>
      <c r="C29" s="88"/>
      <c r="D29" s="88"/>
      <c r="E29" s="88"/>
      <c r="F29" s="88"/>
      <c r="G29" s="88"/>
      <c r="H29" s="13">
        <f t="shared" ref="H29:M29" si="5">SUM(H17:H28)</f>
        <v>39.299999999999997</v>
      </c>
      <c r="I29" s="13">
        <f t="shared" si="5"/>
        <v>181</v>
      </c>
      <c r="J29" s="13">
        <f t="shared" si="5"/>
        <v>49.5</v>
      </c>
      <c r="K29" s="13">
        <f t="shared" si="5"/>
        <v>6</v>
      </c>
      <c r="L29" s="13">
        <f t="shared" si="5"/>
        <v>0</v>
      </c>
      <c r="M29" s="13">
        <f t="shared" si="5"/>
        <v>0</v>
      </c>
      <c r="N29" s="13">
        <f>SUM(H29:M29)</f>
        <v>275.8</v>
      </c>
      <c r="O29" s="7"/>
    </row>
    <row r="30" spans="2:15" x14ac:dyDescent="0.25">
      <c r="B30" s="89" t="s">
        <v>53</v>
      </c>
      <c r="C30" s="61" t="s">
        <v>31</v>
      </c>
      <c r="D30" s="62">
        <v>1</v>
      </c>
      <c r="E30" s="62" t="s">
        <v>9</v>
      </c>
      <c r="F30" s="62" t="s">
        <v>193</v>
      </c>
      <c r="G30" s="66">
        <v>42370</v>
      </c>
      <c r="H30" s="64"/>
      <c r="I30" s="64">
        <v>70</v>
      </c>
      <c r="J30" s="64"/>
      <c r="K30" s="64"/>
      <c r="L30" s="64"/>
      <c r="M30" s="64"/>
      <c r="N30" s="65">
        <f>SUM(H30:M30)</f>
        <v>70</v>
      </c>
    </row>
    <row r="31" spans="2:15" x14ac:dyDescent="0.25">
      <c r="B31" s="91"/>
      <c r="C31" s="61" t="s">
        <v>32</v>
      </c>
      <c r="D31" s="62">
        <v>1</v>
      </c>
      <c r="E31" s="62" t="s">
        <v>9</v>
      </c>
      <c r="F31" s="62" t="s">
        <v>193</v>
      </c>
      <c r="G31" s="66">
        <v>42278</v>
      </c>
      <c r="H31" s="64">
        <v>30</v>
      </c>
      <c r="I31" s="64"/>
      <c r="J31" s="64"/>
      <c r="K31" s="64"/>
      <c r="L31" s="64"/>
      <c r="M31" s="64"/>
      <c r="N31" s="65">
        <f t="shared" ref="N31:N33" si="6">SUM(H31:M31)</f>
        <v>30</v>
      </c>
    </row>
    <row r="32" spans="2:15" x14ac:dyDescent="0.25">
      <c r="B32" s="91"/>
      <c r="C32" s="61" t="s">
        <v>184</v>
      </c>
      <c r="D32" s="62"/>
      <c r="E32" s="62" t="s">
        <v>9</v>
      </c>
      <c r="F32" s="62" t="s">
        <v>166</v>
      </c>
      <c r="G32" s="66">
        <v>42644</v>
      </c>
      <c r="H32" s="64"/>
      <c r="I32" s="64">
        <v>150</v>
      </c>
      <c r="J32" s="64"/>
      <c r="K32" s="64"/>
      <c r="L32" s="64"/>
      <c r="M32" s="64"/>
      <c r="N32" s="65">
        <f t="shared" si="6"/>
        <v>150</v>
      </c>
    </row>
    <row r="33" spans="2:15" x14ac:dyDescent="0.25">
      <c r="B33" s="90"/>
      <c r="C33" s="61" t="s">
        <v>185</v>
      </c>
      <c r="D33" s="62"/>
      <c r="E33" s="62" t="s">
        <v>9</v>
      </c>
      <c r="F33" s="62" t="s">
        <v>166</v>
      </c>
      <c r="G33" s="66">
        <v>43191</v>
      </c>
      <c r="H33" s="64"/>
      <c r="I33" s="64"/>
      <c r="J33" s="64"/>
      <c r="K33" s="64">
        <v>100</v>
      </c>
      <c r="L33" s="64"/>
      <c r="M33" s="64"/>
      <c r="N33" s="65">
        <f t="shared" si="6"/>
        <v>100</v>
      </c>
    </row>
    <row r="34" spans="2:15" s="6" customFormat="1" x14ac:dyDescent="0.25">
      <c r="B34" s="88" t="s">
        <v>64</v>
      </c>
      <c r="C34" s="88"/>
      <c r="D34" s="88"/>
      <c r="E34" s="88"/>
      <c r="F34" s="88"/>
      <c r="G34" s="88"/>
      <c r="H34" s="13">
        <f>SUM(H30:H33)</f>
        <v>30</v>
      </c>
      <c r="I34" s="13">
        <f t="shared" ref="I34:M34" si="7">SUM(I30:I33)</f>
        <v>220</v>
      </c>
      <c r="J34" s="13">
        <f t="shared" si="7"/>
        <v>0</v>
      </c>
      <c r="K34" s="13">
        <f t="shared" si="7"/>
        <v>100</v>
      </c>
      <c r="L34" s="13">
        <f t="shared" si="7"/>
        <v>0</v>
      </c>
      <c r="M34" s="13">
        <f t="shared" si="7"/>
        <v>0</v>
      </c>
      <c r="N34" s="13">
        <f>SUM(H34:M34)</f>
        <v>350</v>
      </c>
    </row>
    <row r="35" spans="2:15" x14ac:dyDescent="0.25">
      <c r="B35" s="88" t="s">
        <v>142</v>
      </c>
      <c r="C35" s="88"/>
      <c r="D35" s="88"/>
      <c r="E35" s="88"/>
      <c r="F35" s="88"/>
      <c r="G35" s="88"/>
      <c r="H35" s="13">
        <f>SUM(H13,H16,H29,H34)</f>
        <v>621.79999999999995</v>
      </c>
      <c r="I35" s="13">
        <f t="shared" ref="I35:N35" si="8">SUM(I13,I16,I29,I34)</f>
        <v>401</v>
      </c>
      <c r="J35" s="13">
        <f t="shared" si="8"/>
        <v>774.5</v>
      </c>
      <c r="K35" s="13">
        <f t="shared" si="8"/>
        <v>2736</v>
      </c>
      <c r="L35" s="13">
        <f t="shared" si="8"/>
        <v>0</v>
      </c>
      <c r="M35" s="13">
        <f t="shared" si="8"/>
        <v>0</v>
      </c>
      <c r="N35" s="13">
        <f t="shared" si="8"/>
        <v>4533.3</v>
      </c>
    </row>
    <row r="36" spans="2:15" x14ac:dyDescent="0.25">
      <c r="B36" s="69"/>
      <c r="C36" s="69"/>
      <c r="D36" s="69"/>
      <c r="E36" s="69"/>
      <c r="F36" s="69"/>
      <c r="G36" s="69"/>
      <c r="H36" s="70"/>
      <c r="I36" s="70"/>
      <c r="J36" s="70"/>
      <c r="K36" s="70"/>
      <c r="L36" s="70"/>
      <c r="M36" s="70"/>
      <c r="N36" s="70"/>
    </row>
    <row r="37" spans="2:15" ht="18.75" x14ac:dyDescent="0.3">
      <c r="B37" s="87" t="s">
        <v>80</v>
      </c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</row>
    <row r="38" spans="2:15" ht="30" x14ac:dyDescent="0.25">
      <c r="B38" s="1" t="s">
        <v>49</v>
      </c>
      <c r="C38" s="1" t="s">
        <v>0</v>
      </c>
      <c r="D38" s="1" t="s">
        <v>42</v>
      </c>
      <c r="E38" s="1" t="s">
        <v>1</v>
      </c>
      <c r="F38" s="1" t="s">
        <v>47</v>
      </c>
      <c r="G38" s="1" t="s">
        <v>87</v>
      </c>
      <c r="H38" s="1" t="s">
        <v>43</v>
      </c>
      <c r="I38" s="1" t="s">
        <v>44</v>
      </c>
      <c r="J38" s="1" t="s">
        <v>45</v>
      </c>
      <c r="K38" s="1" t="s">
        <v>46</v>
      </c>
      <c r="L38" s="1" t="s">
        <v>60</v>
      </c>
      <c r="M38" s="1" t="s">
        <v>158</v>
      </c>
      <c r="N38" s="2" t="s">
        <v>157</v>
      </c>
    </row>
    <row r="39" spans="2:15" x14ac:dyDescent="0.25">
      <c r="B39" s="89" t="s">
        <v>195</v>
      </c>
      <c r="C39" s="3" t="s">
        <v>83</v>
      </c>
      <c r="D39" s="4">
        <v>4</v>
      </c>
      <c r="E39" s="4" t="s">
        <v>9</v>
      </c>
      <c r="F39" s="4" t="s">
        <v>192</v>
      </c>
      <c r="G39" s="19">
        <v>2015</v>
      </c>
      <c r="H39" s="11">
        <v>78</v>
      </c>
      <c r="I39" s="11"/>
      <c r="J39" s="11"/>
      <c r="K39" s="11"/>
      <c r="L39" s="11"/>
      <c r="M39" s="11"/>
      <c r="N39" s="12">
        <f t="shared" ref="N39:N47" si="9">SUM(H39:M39)</f>
        <v>78</v>
      </c>
    </row>
    <row r="40" spans="2:15" x14ac:dyDescent="0.25">
      <c r="B40" s="91"/>
      <c r="C40" s="3" t="s">
        <v>84</v>
      </c>
      <c r="D40" s="4" t="s">
        <v>91</v>
      </c>
      <c r="E40" s="4" t="s">
        <v>7</v>
      </c>
      <c r="F40" s="4" t="s">
        <v>194</v>
      </c>
      <c r="G40" s="19">
        <v>2018</v>
      </c>
      <c r="H40" s="11"/>
      <c r="I40" s="11"/>
      <c r="J40" s="11"/>
      <c r="K40" s="11">
        <v>34</v>
      </c>
      <c r="L40" s="11"/>
      <c r="M40" s="11"/>
      <c r="N40" s="12">
        <f t="shared" si="9"/>
        <v>34</v>
      </c>
    </row>
    <row r="41" spans="2:15" x14ac:dyDescent="0.25">
      <c r="B41" s="90"/>
      <c r="C41" s="67" t="s">
        <v>67</v>
      </c>
      <c r="D41" s="35">
        <v>2</v>
      </c>
      <c r="E41" s="35" t="s">
        <v>9</v>
      </c>
      <c r="F41" s="35" t="s">
        <v>192</v>
      </c>
      <c r="G41" s="35">
        <v>2016</v>
      </c>
      <c r="H41" s="68"/>
      <c r="I41" s="68">
        <v>51</v>
      </c>
      <c r="J41" s="68"/>
      <c r="K41" s="68"/>
      <c r="L41" s="68"/>
      <c r="M41" s="68"/>
      <c r="N41" s="12">
        <f t="shared" si="9"/>
        <v>51</v>
      </c>
    </row>
    <row r="42" spans="2:15" s="6" customFormat="1" x14ac:dyDescent="0.25">
      <c r="B42" s="88" t="s">
        <v>196</v>
      </c>
      <c r="C42" s="88"/>
      <c r="D42" s="88"/>
      <c r="E42" s="88"/>
      <c r="F42" s="88"/>
      <c r="G42" s="88"/>
      <c r="H42" s="13">
        <f>SUM(H39:H41)</f>
        <v>78</v>
      </c>
      <c r="I42" s="13">
        <f t="shared" ref="I42:M42" si="10">SUM(I39:I41)</f>
        <v>51</v>
      </c>
      <c r="J42" s="13">
        <f t="shared" si="10"/>
        <v>0</v>
      </c>
      <c r="K42" s="13">
        <f t="shared" si="10"/>
        <v>34</v>
      </c>
      <c r="L42" s="13">
        <f t="shared" si="10"/>
        <v>0</v>
      </c>
      <c r="M42" s="13">
        <f t="shared" si="10"/>
        <v>0</v>
      </c>
      <c r="N42" s="13">
        <f t="shared" si="9"/>
        <v>163</v>
      </c>
      <c r="O42" s="7"/>
    </row>
    <row r="43" spans="2:15" s="60" customFormat="1" x14ac:dyDescent="0.25">
      <c r="B43" s="89" t="s">
        <v>82</v>
      </c>
      <c r="C43" s="67" t="s">
        <v>186</v>
      </c>
      <c r="D43" s="35" t="s">
        <v>187</v>
      </c>
      <c r="E43" s="35" t="s">
        <v>9</v>
      </c>
      <c r="F43" s="35" t="s">
        <v>191</v>
      </c>
      <c r="G43" s="35">
        <v>2019</v>
      </c>
      <c r="H43" s="68"/>
      <c r="I43" s="68"/>
      <c r="J43" s="68"/>
      <c r="K43" s="68"/>
      <c r="L43" s="68">
        <f>182*3</f>
        <v>546</v>
      </c>
      <c r="M43" s="68"/>
      <c r="N43" s="12">
        <f t="shared" si="9"/>
        <v>546</v>
      </c>
      <c r="O43" s="59"/>
    </row>
    <row r="44" spans="2:15" s="60" customFormat="1" x14ac:dyDescent="0.25">
      <c r="B44" s="91"/>
      <c r="C44" s="67" t="s">
        <v>188</v>
      </c>
      <c r="D44" s="35" t="s">
        <v>91</v>
      </c>
      <c r="E44" s="35" t="s">
        <v>9</v>
      </c>
      <c r="F44" s="35" t="s">
        <v>191</v>
      </c>
      <c r="G44" s="35">
        <v>2019</v>
      </c>
      <c r="H44" s="68"/>
      <c r="I44" s="68"/>
      <c r="J44" s="68"/>
      <c r="K44" s="68"/>
      <c r="L44" s="68">
        <f>337+341</f>
        <v>678</v>
      </c>
      <c r="M44" s="68"/>
      <c r="N44" s="12">
        <f t="shared" si="9"/>
        <v>678</v>
      </c>
      <c r="O44" s="59"/>
    </row>
    <row r="45" spans="2:15" s="60" customFormat="1" x14ac:dyDescent="0.25">
      <c r="B45" s="90"/>
      <c r="C45" s="67" t="s">
        <v>189</v>
      </c>
      <c r="D45" s="35">
        <v>2</v>
      </c>
      <c r="E45" s="35" t="s">
        <v>9</v>
      </c>
      <c r="F45" s="35" t="s">
        <v>192</v>
      </c>
      <c r="G45" s="35">
        <v>2020</v>
      </c>
      <c r="H45" s="68"/>
      <c r="I45" s="68"/>
      <c r="J45" s="68"/>
      <c r="K45" s="68"/>
      <c r="L45" s="68"/>
      <c r="M45" s="68">
        <v>135</v>
      </c>
      <c r="N45" s="12">
        <f t="shared" si="9"/>
        <v>135</v>
      </c>
      <c r="O45" s="59"/>
    </row>
    <row r="46" spans="2:15" x14ac:dyDescent="0.25">
      <c r="B46" s="88" t="s">
        <v>89</v>
      </c>
      <c r="C46" s="88"/>
      <c r="D46" s="88"/>
      <c r="E46" s="88"/>
      <c r="F46" s="88"/>
      <c r="G46" s="88"/>
      <c r="H46" s="13">
        <f>SUM(H43:H45)</f>
        <v>0</v>
      </c>
      <c r="I46" s="13">
        <f t="shared" ref="I46:M46" si="11">SUM(I43:I45)</f>
        <v>0</v>
      </c>
      <c r="J46" s="13">
        <f t="shared" si="11"/>
        <v>0</v>
      </c>
      <c r="K46" s="13">
        <f t="shared" si="11"/>
        <v>0</v>
      </c>
      <c r="L46" s="13">
        <f t="shared" si="11"/>
        <v>1224</v>
      </c>
      <c r="M46" s="13">
        <f t="shared" si="11"/>
        <v>135</v>
      </c>
      <c r="N46" s="13">
        <f t="shared" si="9"/>
        <v>1359</v>
      </c>
    </row>
    <row r="47" spans="2:15" x14ac:dyDescent="0.25">
      <c r="B47" s="88" t="s">
        <v>143</v>
      </c>
      <c r="C47" s="88"/>
      <c r="D47" s="88"/>
      <c r="E47" s="88"/>
      <c r="F47" s="88"/>
      <c r="G47" s="88"/>
      <c r="H47" s="13">
        <f>SUM(H42,H46)</f>
        <v>78</v>
      </c>
      <c r="I47" s="13">
        <f t="shared" ref="I47:M47" si="12">SUM(I42,I46)</f>
        <v>51</v>
      </c>
      <c r="J47" s="13">
        <f t="shared" si="12"/>
        <v>0</v>
      </c>
      <c r="K47" s="13">
        <f t="shared" si="12"/>
        <v>34</v>
      </c>
      <c r="L47" s="13">
        <f t="shared" si="12"/>
        <v>1224</v>
      </c>
      <c r="M47" s="13">
        <f t="shared" si="12"/>
        <v>135</v>
      </c>
      <c r="N47" s="13">
        <f t="shared" si="9"/>
        <v>1522</v>
      </c>
    </row>
  </sheetData>
  <mergeCells count="16">
    <mergeCell ref="B47:G47"/>
    <mergeCell ref="B37:N37"/>
    <mergeCell ref="B42:G42"/>
    <mergeCell ref="B46:G46"/>
    <mergeCell ref="B39:B41"/>
    <mergeCell ref="B43:B45"/>
    <mergeCell ref="B35:G35"/>
    <mergeCell ref="B6:N6"/>
    <mergeCell ref="B8:B12"/>
    <mergeCell ref="B13:G13"/>
    <mergeCell ref="B14:B15"/>
    <mergeCell ref="B16:G16"/>
    <mergeCell ref="B17:B28"/>
    <mergeCell ref="B29:G29"/>
    <mergeCell ref="B30:B33"/>
    <mergeCell ref="B34:G34"/>
  </mergeCells>
  <pageMargins left="0.7" right="0.7" top="0.75" bottom="0.75" header="0.3" footer="0.3"/>
  <pageSetup orientation="portrait" r:id="rId1"/>
  <ignoredErrors>
    <ignoredError sqref="N39:N45 N30:N33 N8:N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B2:O71"/>
  <sheetViews>
    <sheetView tabSelected="1" topLeftCell="D10" workbookViewId="0">
      <selection activeCell="N63" sqref="N63"/>
    </sheetView>
  </sheetViews>
  <sheetFormatPr defaultColWidth="9.140625" defaultRowHeight="15" x14ac:dyDescent="0.25"/>
  <cols>
    <col min="1" max="1" width="2.5703125" style="5" customWidth="1"/>
    <col min="2" max="2" width="19.28515625" style="5" bestFit="1" customWidth="1"/>
    <col min="3" max="3" width="44.5703125" style="5" bestFit="1" customWidth="1"/>
    <col min="4" max="4" width="11.7109375" style="8" customWidth="1"/>
    <col min="5" max="5" width="5.7109375" style="8" customWidth="1"/>
    <col min="6" max="6" width="15" style="5" bestFit="1" customWidth="1"/>
    <col min="7" max="7" width="15.85546875" style="8" customWidth="1"/>
    <col min="8" max="12" width="10.5703125" style="5" customWidth="1"/>
    <col min="13" max="13" width="10.5703125" style="46" customWidth="1"/>
    <col min="14" max="14" width="13.140625" style="9" customWidth="1"/>
    <col min="15" max="16384" width="9.140625" style="5"/>
  </cols>
  <sheetData>
    <row r="2" spans="2:15" ht="21" x14ac:dyDescent="0.35">
      <c r="B2" s="26" t="s">
        <v>149</v>
      </c>
    </row>
    <row r="3" spans="2:15" x14ac:dyDescent="0.25">
      <c r="B3" s="29">
        <v>42328</v>
      </c>
      <c r="C3" s="29"/>
    </row>
    <row r="5" spans="2:15" ht="18.75" x14ac:dyDescent="0.3">
      <c r="B5" s="87" t="s">
        <v>79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2:15" ht="30" x14ac:dyDescent="0.25">
      <c r="B6" s="1" t="s">
        <v>49</v>
      </c>
      <c r="C6" s="1" t="s">
        <v>0</v>
      </c>
      <c r="D6" s="1" t="s">
        <v>42</v>
      </c>
      <c r="E6" s="1" t="s">
        <v>1</v>
      </c>
      <c r="F6" s="1" t="s">
        <v>47</v>
      </c>
      <c r="G6" s="1" t="s">
        <v>48</v>
      </c>
      <c r="H6" s="1" t="s">
        <v>43</v>
      </c>
      <c r="I6" s="1" t="s">
        <v>44</v>
      </c>
      <c r="J6" s="1" t="s">
        <v>45</v>
      </c>
      <c r="K6" s="1" t="s">
        <v>46</v>
      </c>
      <c r="L6" s="1" t="s">
        <v>60</v>
      </c>
      <c r="M6" s="1" t="s">
        <v>158</v>
      </c>
      <c r="N6" s="2" t="s">
        <v>157</v>
      </c>
    </row>
    <row r="7" spans="2:15" x14ac:dyDescent="0.25">
      <c r="B7" s="89" t="s">
        <v>200</v>
      </c>
      <c r="C7" s="3" t="s">
        <v>2</v>
      </c>
      <c r="D7" s="18" t="s">
        <v>78</v>
      </c>
      <c r="E7" s="4" t="s">
        <v>3</v>
      </c>
      <c r="F7" s="4" t="s">
        <v>201</v>
      </c>
      <c r="G7" s="15">
        <v>42887</v>
      </c>
      <c r="H7" s="11"/>
      <c r="I7" s="11"/>
      <c r="J7" s="11">
        <v>674</v>
      </c>
      <c r="K7" s="11"/>
      <c r="L7" s="11"/>
      <c r="M7" s="11"/>
      <c r="N7" s="12">
        <f>SUM(H7:M7)</f>
        <v>674</v>
      </c>
    </row>
    <row r="8" spans="2:15" s="46" customFormat="1" x14ac:dyDescent="0.25">
      <c r="B8" s="91"/>
      <c r="C8" s="61" t="s">
        <v>197</v>
      </c>
      <c r="D8" s="4">
        <v>1</v>
      </c>
      <c r="E8" s="4" t="s">
        <v>3</v>
      </c>
      <c r="F8" s="4" t="s">
        <v>202</v>
      </c>
      <c r="G8" s="15">
        <v>43617</v>
      </c>
      <c r="H8" s="11"/>
      <c r="I8" s="11"/>
      <c r="J8" s="11"/>
      <c r="K8" s="11"/>
      <c r="L8" s="11">
        <v>336</v>
      </c>
      <c r="M8" s="11"/>
      <c r="N8" s="12">
        <f t="shared" ref="N8:N10" si="0">SUM(H8:M8)</f>
        <v>336</v>
      </c>
    </row>
    <row r="9" spans="2:15" s="46" customFormat="1" x14ac:dyDescent="0.25">
      <c r="B9" s="91"/>
      <c r="C9" s="61" t="s">
        <v>198</v>
      </c>
      <c r="D9" s="4">
        <v>1</v>
      </c>
      <c r="E9" s="4" t="s">
        <v>3</v>
      </c>
      <c r="F9" s="4" t="s">
        <v>202</v>
      </c>
      <c r="G9" s="15">
        <v>43983</v>
      </c>
      <c r="H9" s="11"/>
      <c r="I9" s="11"/>
      <c r="J9" s="11"/>
      <c r="K9" s="11"/>
      <c r="L9" s="11"/>
      <c r="M9" s="11">
        <v>66</v>
      </c>
      <c r="N9" s="12">
        <f t="shared" si="0"/>
        <v>66</v>
      </c>
    </row>
    <row r="10" spans="2:15" s="46" customFormat="1" x14ac:dyDescent="0.25">
      <c r="B10" s="90"/>
      <c r="C10" s="61" t="s">
        <v>199</v>
      </c>
      <c r="D10" s="4">
        <v>1</v>
      </c>
      <c r="E10" s="4" t="s">
        <v>3</v>
      </c>
      <c r="F10" s="4" t="s">
        <v>156</v>
      </c>
      <c r="G10" s="15">
        <v>43252</v>
      </c>
      <c r="H10" s="11"/>
      <c r="I10" s="11"/>
      <c r="J10" s="11"/>
      <c r="K10" s="11">
        <v>195</v>
      </c>
      <c r="L10" s="11"/>
      <c r="M10" s="11"/>
      <c r="N10" s="12">
        <f t="shared" si="0"/>
        <v>195</v>
      </c>
      <c r="O10" s="52"/>
    </row>
    <row r="11" spans="2:15" s="46" customFormat="1" x14ac:dyDescent="0.25">
      <c r="B11" s="88" t="s">
        <v>159</v>
      </c>
      <c r="C11" s="88"/>
      <c r="D11" s="88"/>
      <c r="E11" s="88"/>
      <c r="F11" s="88"/>
      <c r="G11" s="88"/>
      <c r="H11" s="13">
        <f>SUM(H7:H10)</f>
        <v>0</v>
      </c>
      <c r="I11" s="13">
        <f t="shared" ref="I11:N11" si="1">SUM(I7:I10)</f>
        <v>0</v>
      </c>
      <c r="J11" s="13">
        <f t="shared" si="1"/>
        <v>674</v>
      </c>
      <c r="K11" s="13">
        <f t="shared" si="1"/>
        <v>195</v>
      </c>
      <c r="L11" s="13">
        <f t="shared" si="1"/>
        <v>336</v>
      </c>
      <c r="M11" s="13">
        <f t="shared" si="1"/>
        <v>66</v>
      </c>
      <c r="N11" s="13">
        <f t="shared" si="1"/>
        <v>1271</v>
      </c>
      <c r="O11" s="52"/>
    </row>
    <row r="12" spans="2:15" s="46" customFormat="1" x14ac:dyDescent="0.25">
      <c r="B12" s="89" t="s">
        <v>52</v>
      </c>
      <c r="C12" s="3" t="s">
        <v>10</v>
      </c>
      <c r="D12" s="4">
        <v>1</v>
      </c>
      <c r="E12" s="4" t="s">
        <v>11</v>
      </c>
      <c r="F12" s="4" t="s">
        <v>11</v>
      </c>
      <c r="G12" s="16">
        <v>42370</v>
      </c>
      <c r="H12" s="11"/>
      <c r="I12" s="11">
        <v>6.1</v>
      </c>
      <c r="J12" s="11"/>
      <c r="K12" s="11"/>
      <c r="L12" s="11"/>
      <c r="M12" s="11"/>
      <c r="N12" s="12">
        <f>SUM(H12:M12)</f>
        <v>6.1</v>
      </c>
      <c r="O12" s="6"/>
    </row>
    <row r="13" spans="2:15" s="6" customFormat="1" x14ac:dyDescent="0.25">
      <c r="B13" s="91"/>
      <c r="C13" s="3" t="s">
        <v>12</v>
      </c>
      <c r="D13" s="4">
        <v>1</v>
      </c>
      <c r="E13" s="4" t="s">
        <v>11</v>
      </c>
      <c r="F13" s="4" t="s">
        <v>11</v>
      </c>
      <c r="G13" s="16">
        <v>42370</v>
      </c>
      <c r="H13" s="11"/>
      <c r="I13" s="11">
        <v>2.6</v>
      </c>
      <c r="J13" s="11"/>
      <c r="K13" s="11"/>
      <c r="L13" s="11"/>
      <c r="M13" s="11"/>
      <c r="N13" s="12">
        <f t="shared" ref="N13:N27" si="2">SUM(H13:M13)</f>
        <v>2.6</v>
      </c>
      <c r="O13" s="5"/>
    </row>
    <row r="14" spans="2:15" x14ac:dyDescent="0.25">
      <c r="B14" s="91"/>
      <c r="C14" s="3" t="s">
        <v>13</v>
      </c>
      <c r="D14" s="4">
        <v>1</v>
      </c>
      <c r="E14" s="4" t="s">
        <v>3</v>
      </c>
      <c r="F14" s="4" t="s">
        <v>203</v>
      </c>
      <c r="G14" s="16">
        <v>42278</v>
      </c>
      <c r="H14" s="11">
        <v>2</v>
      </c>
      <c r="I14" s="11"/>
      <c r="J14" s="11"/>
      <c r="K14" s="11"/>
      <c r="L14" s="11"/>
      <c r="M14" s="11"/>
      <c r="N14" s="12">
        <f t="shared" si="2"/>
        <v>2</v>
      </c>
    </row>
    <row r="15" spans="2:15" x14ac:dyDescent="0.25">
      <c r="B15" s="91"/>
      <c r="C15" s="3" t="s">
        <v>14</v>
      </c>
      <c r="D15" s="4">
        <v>1</v>
      </c>
      <c r="E15" s="4" t="s">
        <v>3</v>
      </c>
      <c r="F15" s="4" t="s">
        <v>204</v>
      </c>
      <c r="G15" s="16">
        <v>42186</v>
      </c>
      <c r="H15" s="11">
        <v>2</v>
      </c>
      <c r="I15" s="11"/>
      <c r="J15" s="11"/>
      <c r="K15" s="11"/>
      <c r="L15" s="11"/>
      <c r="M15" s="11"/>
      <c r="N15" s="12">
        <f t="shared" si="2"/>
        <v>2</v>
      </c>
    </row>
    <row r="16" spans="2:15" x14ac:dyDescent="0.25">
      <c r="B16" s="91"/>
      <c r="C16" s="3" t="s">
        <v>15</v>
      </c>
      <c r="D16" s="4">
        <v>1</v>
      </c>
      <c r="E16" s="4" t="s">
        <v>3</v>
      </c>
      <c r="F16" s="4" t="s">
        <v>204</v>
      </c>
      <c r="G16" s="16">
        <v>42278</v>
      </c>
      <c r="H16" s="11">
        <v>3.5</v>
      </c>
      <c r="I16" s="11"/>
      <c r="J16" s="11"/>
      <c r="K16" s="11"/>
      <c r="L16" s="11"/>
      <c r="M16" s="11"/>
      <c r="N16" s="12">
        <f t="shared" si="2"/>
        <v>3.5</v>
      </c>
    </row>
    <row r="17" spans="2:15" x14ac:dyDescent="0.25">
      <c r="B17" s="91"/>
      <c r="C17" s="61" t="s">
        <v>219</v>
      </c>
      <c r="D17" s="4">
        <v>1</v>
      </c>
      <c r="E17" s="4" t="s">
        <v>3</v>
      </c>
      <c r="F17" s="4" t="s">
        <v>204</v>
      </c>
      <c r="G17" s="15">
        <v>43252</v>
      </c>
      <c r="H17" s="4"/>
      <c r="I17" s="4"/>
      <c r="J17" s="4"/>
      <c r="K17" s="4">
        <v>1.8</v>
      </c>
      <c r="L17" s="11"/>
      <c r="M17" s="11"/>
      <c r="N17" s="12">
        <f t="shared" si="2"/>
        <v>1.8</v>
      </c>
    </row>
    <row r="18" spans="2:15" x14ac:dyDescent="0.25">
      <c r="B18" s="91"/>
      <c r="C18" s="71" t="s">
        <v>209</v>
      </c>
      <c r="D18" s="73">
        <v>2</v>
      </c>
      <c r="E18" s="4" t="s">
        <v>3</v>
      </c>
      <c r="F18" s="4" t="s">
        <v>204</v>
      </c>
      <c r="G18" s="15">
        <v>43252</v>
      </c>
      <c r="H18" s="4"/>
      <c r="I18" s="4"/>
      <c r="J18" s="4"/>
      <c r="K18" s="4">
        <f>0.458+0.595</f>
        <v>1.0529999999999999</v>
      </c>
      <c r="L18" s="11"/>
      <c r="M18" s="11"/>
      <c r="N18" s="12">
        <f t="shared" si="2"/>
        <v>1.0529999999999999</v>
      </c>
    </row>
    <row r="19" spans="2:15" s="46" customFormat="1" x14ac:dyDescent="0.25">
      <c r="B19" s="91"/>
      <c r="C19" s="72" t="s">
        <v>210</v>
      </c>
      <c r="D19" s="74">
        <v>1</v>
      </c>
      <c r="E19" s="47" t="s">
        <v>3</v>
      </c>
      <c r="F19" s="48" t="s">
        <v>204</v>
      </c>
      <c r="G19" s="49">
        <v>43252</v>
      </c>
      <c r="H19" s="4"/>
      <c r="I19" s="4"/>
      <c r="J19" s="4"/>
      <c r="K19" s="4">
        <v>1.9</v>
      </c>
      <c r="L19" s="11"/>
      <c r="M19" s="11"/>
      <c r="N19" s="12">
        <f t="shared" si="2"/>
        <v>1.9</v>
      </c>
    </row>
    <row r="20" spans="2:15" s="46" customFormat="1" x14ac:dyDescent="0.25">
      <c r="B20" s="91"/>
      <c r="C20" s="61" t="s">
        <v>211</v>
      </c>
      <c r="D20" s="4">
        <v>1</v>
      </c>
      <c r="E20" s="4" t="s">
        <v>3</v>
      </c>
      <c r="F20" s="48" t="s">
        <v>204</v>
      </c>
      <c r="G20" s="15">
        <v>43252</v>
      </c>
      <c r="H20" s="4"/>
      <c r="I20" s="4"/>
      <c r="J20" s="4"/>
      <c r="K20" s="4">
        <v>2.0699999999999998</v>
      </c>
      <c r="L20" s="11"/>
      <c r="M20" s="11"/>
      <c r="N20" s="12">
        <f t="shared" si="2"/>
        <v>2.0699999999999998</v>
      </c>
    </row>
    <row r="21" spans="2:15" s="46" customFormat="1" x14ac:dyDescent="0.25">
      <c r="B21" s="91"/>
      <c r="C21" s="61" t="s">
        <v>212</v>
      </c>
      <c r="D21" s="4">
        <v>1</v>
      </c>
      <c r="E21" s="4" t="s">
        <v>3</v>
      </c>
      <c r="F21" s="48" t="s">
        <v>204</v>
      </c>
      <c r="G21" s="15">
        <v>43252</v>
      </c>
      <c r="H21" s="4"/>
      <c r="I21" s="4"/>
      <c r="J21" s="4"/>
      <c r="K21" s="4">
        <v>0.53</v>
      </c>
      <c r="L21" s="11"/>
      <c r="M21" s="11"/>
      <c r="N21" s="12">
        <f t="shared" si="2"/>
        <v>0.53</v>
      </c>
    </row>
    <row r="22" spans="2:15" s="46" customFormat="1" x14ac:dyDescent="0.25">
      <c r="B22" s="91"/>
      <c r="C22" s="71" t="s">
        <v>213</v>
      </c>
      <c r="D22" s="4">
        <v>2</v>
      </c>
      <c r="E22" s="50" t="s">
        <v>3</v>
      </c>
      <c r="F22" s="50" t="s">
        <v>205</v>
      </c>
      <c r="G22" s="15">
        <v>43252</v>
      </c>
      <c r="H22" s="4"/>
      <c r="I22" s="4"/>
      <c r="J22" s="4"/>
      <c r="K22" s="4">
        <f>1.92+1.43</f>
        <v>3.3499999999999996</v>
      </c>
      <c r="L22" s="11"/>
      <c r="M22" s="11"/>
      <c r="N22" s="12">
        <f t="shared" si="2"/>
        <v>3.3499999999999996</v>
      </c>
    </row>
    <row r="23" spans="2:15" s="46" customFormat="1" x14ac:dyDescent="0.25">
      <c r="B23" s="91"/>
      <c r="C23" s="71" t="s">
        <v>214</v>
      </c>
      <c r="D23" s="50">
        <v>1</v>
      </c>
      <c r="E23" s="4" t="s">
        <v>3</v>
      </c>
      <c r="F23" s="50" t="s">
        <v>205</v>
      </c>
      <c r="G23" s="15">
        <v>43252</v>
      </c>
      <c r="H23" s="4"/>
      <c r="I23" s="4"/>
      <c r="J23" s="4"/>
      <c r="K23" s="4">
        <v>1.9</v>
      </c>
      <c r="L23" s="11"/>
      <c r="M23" s="11"/>
      <c r="N23" s="12">
        <f t="shared" si="2"/>
        <v>1.9</v>
      </c>
    </row>
    <row r="24" spans="2:15" s="46" customFormat="1" x14ac:dyDescent="0.25">
      <c r="B24" s="91"/>
      <c r="C24" s="71" t="s">
        <v>215</v>
      </c>
      <c r="D24" s="50">
        <v>1</v>
      </c>
      <c r="E24" s="4" t="s">
        <v>3</v>
      </c>
      <c r="F24" s="50" t="s">
        <v>205</v>
      </c>
      <c r="G24" s="15">
        <v>43252</v>
      </c>
      <c r="H24" s="4"/>
      <c r="I24" s="4"/>
      <c r="J24" s="4"/>
      <c r="K24" s="4">
        <v>1.23</v>
      </c>
      <c r="L24" s="11"/>
      <c r="M24" s="11"/>
      <c r="N24" s="12">
        <f t="shared" si="2"/>
        <v>1.23</v>
      </c>
    </row>
    <row r="25" spans="2:15" s="46" customFormat="1" x14ac:dyDescent="0.25">
      <c r="B25" s="91"/>
      <c r="C25" s="61" t="s">
        <v>216</v>
      </c>
      <c r="D25" s="50">
        <v>1</v>
      </c>
      <c r="E25" s="4" t="s">
        <v>3</v>
      </c>
      <c r="F25" s="50" t="s">
        <v>205</v>
      </c>
      <c r="G25" s="15">
        <v>43252</v>
      </c>
      <c r="H25" s="4"/>
      <c r="I25" s="4"/>
      <c r="J25" s="4"/>
      <c r="K25" s="4">
        <v>1.35</v>
      </c>
      <c r="L25" s="11"/>
      <c r="M25" s="11"/>
      <c r="N25" s="12">
        <f t="shared" si="2"/>
        <v>1.35</v>
      </c>
    </row>
    <row r="26" spans="2:15" s="46" customFormat="1" x14ac:dyDescent="0.25">
      <c r="B26" s="91"/>
      <c r="C26" s="72" t="s">
        <v>217</v>
      </c>
      <c r="D26" s="51">
        <v>1</v>
      </c>
      <c r="E26" s="51" t="s">
        <v>3</v>
      </c>
      <c r="F26" s="51" t="s">
        <v>206</v>
      </c>
      <c r="G26" s="49">
        <v>43252</v>
      </c>
      <c r="H26" s="4"/>
      <c r="I26" s="4"/>
      <c r="J26" s="4"/>
      <c r="K26" s="50">
        <v>0.42</v>
      </c>
      <c r="L26" s="11"/>
      <c r="M26" s="11"/>
      <c r="N26" s="12">
        <f t="shared" si="2"/>
        <v>0.42</v>
      </c>
    </row>
    <row r="27" spans="2:15" s="46" customFormat="1" x14ac:dyDescent="0.25">
      <c r="B27" s="90"/>
      <c r="C27" s="61" t="s">
        <v>218</v>
      </c>
      <c r="D27" s="50">
        <v>1</v>
      </c>
      <c r="E27" s="50" t="s">
        <v>3</v>
      </c>
      <c r="F27" s="50" t="s">
        <v>206</v>
      </c>
      <c r="G27" s="15">
        <v>43252</v>
      </c>
      <c r="H27" s="4"/>
      <c r="I27" s="4"/>
      <c r="J27" s="4"/>
      <c r="K27" s="4">
        <v>0.33</v>
      </c>
      <c r="L27" s="11"/>
      <c r="M27" s="11"/>
      <c r="N27" s="12">
        <f t="shared" si="2"/>
        <v>0.33</v>
      </c>
    </row>
    <row r="28" spans="2:15" ht="18" customHeight="1" x14ac:dyDescent="0.25">
      <c r="B28" s="88" t="s">
        <v>63</v>
      </c>
      <c r="C28" s="88"/>
      <c r="D28" s="88"/>
      <c r="E28" s="88"/>
      <c r="F28" s="88"/>
      <c r="G28" s="88"/>
      <c r="H28" s="13">
        <f>SUM(H12:H27)</f>
        <v>7.5</v>
      </c>
      <c r="I28" s="13">
        <f t="shared" ref="I28:N28" si="3">SUM(I12:I27)</f>
        <v>8.6999999999999993</v>
      </c>
      <c r="J28" s="13">
        <f t="shared" si="3"/>
        <v>0</v>
      </c>
      <c r="K28" s="13">
        <f t="shared" si="3"/>
        <v>15.933</v>
      </c>
      <c r="L28" s="13">
        <f t="shared" si="3"/>
        <v>0</v>
      </c>
      <c r="M28" s="13">
        <f t="shared" si="3"/>
        <v>0</v>
      </c>
      <c r="N28" s="13">
        <f t="shared" si="3"/>
        <v>32.133000000000003</v>
      </c>
    </row>
    <row r="29" spans="2:15" x14ac:dyDescent="0.25">
      <c r="B29" s="93" t="s">
        <v>53</v>
      </c>
      <c r="C29" s="3" t="s">
        <v>19</v>
      </c>
      <c r="D29" s="4">
        <v>1</v>
      </c>
      <c r="E29" s="4" t="s">
        <v>11</v>
      </c>
      <c r="F29" s="4" t="s">
        <v>11</v>
      </c>
      <c r="G29" s="16">
        <v>42156</v>
      </c>
      <c r="H29" s="11">
        <v>4.8</v>
      </c>
      <c r="I29" s="11"/>
      <c r="J29" s="11"/>
      <c r="K29" s="11"/>
      <c r="L29" s="11"/>
      <c r="M29" s="11"/>
      <c r="N29" s="12">
        <f>SUM(H29:M29)</f>
        <v>4.8</v>
      </c>
      <c r="O29" s="7"/>
    </row>
    <row r="30" spans="2:15" s="6" customFormat="1" x14ac:dyDescent="0.25">
      <c r="B30" s="93"/>
      <c r="C30" s="3" t="s">
        <v>20</v>
      </c>
      <c r="D30" s="4">
        <v>1</v>
      </c>
      <c r="E30" s="4" t="s">
        <v>3</v>
      </c>
      <c r="F30" s="4" t="s">
        <v>205</v>
      </c>
      <c r="G30" s="16">
        <v>42278</v>
      </c>
      <c r="H30" s="11">
        <v>8</v>
      </c>
      <c r="I30" s="11"/>
      <c r="J30" s="11"/>
      <c r="K30" s="11"/>
      <c r="L30" s="11"/>
      <c r="M30" s="11"/>
      <c r="N30" s="12">
        <f t="shared" ref="N30:N40" si="4">SUM(H30:M30)</f>
        <v>8</v>
      </c>
      <c r="O30" s="5"/>
    </row>
    <row r="31" spans="2:15" x14ac:dyDescent="0.25">
      <c r="B31" s="93"/>
      <c r="C31" s="3" t="s">
        <v>21</v>
      </c>
      <c r="D31" s="4">
        <v>1</v>
      </c>
      <c r="E31" s="4" t="s">
        <v>22</v>
      </c>
      <c r="F31" s="4" t="s">
        <v>22</v>
      </c>
      <c r="G31" s="16">
        <v>42736</v>
      </c>
      <c r="H31" s="11"/>
      <c r="I31" s="11"/>
      <c r="J31" s="11">
        <v>184.8</v>
      </c>
      <c r="K31" s="11"/>
      <c r="L31" s="11"/>
      <c r="M31" s="11"/>
      <c r="N31" s="12">
        <f t="shared" si="4"/>
        <v>184.8</v>
      </c>
    </row>
    <row r="32" spans="2:15" x14ac:dyDescent="0.25">
      <c r="B32" s="93"/>
      <c r="C32" s="3" t="s">
        <v>23</v>
      </c>
      <c r="D32" s="4" t="s">
        <v>77</v>
      </c>
      <c r="E32" s="4" t="s">
        <v>22</v>
      </c>
      <c r="F32" s="4" t="s">
        <v>22</v>
      </c>
      <c r="G32" s="16">
        <v>42522</v>
      </c>
      <c r="H32" s="11"/>
      <c r="I32" s="11">
        <v>51</v>
      </c>
      <c r="J32" s="11"/>
      <c r="K32" s="11"/>
      <c r="L32" s="11"/>
      <c r="M32" s="11"/>
      <c r="N32" s="12">
        <f t="shared" si="4"/>
        <v>51</v>
      </c>
    </row>
    <row r="33" spans="2:15" x14ac:dyDescent="0.25">
      <c r="B33" s="93"/>
      <c r="C33" s="3" t="s">
        <v>24</v>
      </c>
      <c r="D33" s="4">
        <v>1</v>
      </c>
      <c r="E33" s="4" t="s">
        <v>22</v>
      </c>
      <c r="F33" s="4" t="s">
        <v>22</v>
      </c>
      <c r="G33" s="16">
        <v>42278</v>
      </c>
      <c r="H33" s="11">
        <v>147.6</v>
      </c>
      <c r="I33" s="11"/>
      <c r="J33" s="11"/>
      <c r="K33" s="11"/>
      <c r="L33" s="11"/>
      <c r="M33" s="11"/>
      <c r="N33" s="12">
        <f t="shared" si="4"/>
        <v>147.6</v>
      </c>
    </row>
    <row r="34" spans="2:15" x14ac:dyDescent="0.25">
      <c r="B34" s="93"/>
      <c r="C34" s="3" t="s">
        <v>25</v>
      </c>
      <c r="D34" s="4">
        <v>1</v>
      </c>
      <c r="E34" s="4" t="s">
        <v>22</v>
      </c>
      <c r="F34" s="4" t="s">
        <v>22</v>
      </c>
      <c r="G34" s="16">
        <v>42339</v>
      </c>
      <c r="H34" s="11">
        <v>42</v>
      </c>
      <c r="I34" s="11"/>
      <c r="J34" s="11"/>
      <c r="K34" s="11"/>
      <c r="L34" s="11"/>
      <c r="M34" s="11"/>
      <c r="N34" s="12">
        <f t="shared" si="4"/>
        <v>42</v>
      </c>
    </row>
    <row r="35" spans="2:15" x14ac:dyDescent="0.25">
      <c r="B35" s="93"/>
      <c r="C35" s="61" t="s">
        <v>220</v>
      </c>
      <c r="D35" s="4"/>
      <c r="E35" s="55" t="s">
        <v>22</v>
      </c>
      <c r="F35" s="4" t="s">
        <v>22</v>
      </c>
      <c r="G35" s="77" t="s">
        <v>155</v>
      </c>
      <c r="H35" s="54">
        <v>22.8</v>
      </c>
      <c r="I35" s="11"/>
      <c r="J35" s="11"/>
      <c r="K35" s="11"/>
      <c r="L35" s="11"/>
      <c r="M35" s="11"/>
      <c r="N35" s="12">
        <f t="shared" si="4"/>
        <v>22.8</v>
      </c>
    </row>
    <row r="36" spans="2:15" x14ac:dyDescent="0.25">
      <c r="B36" s="93"/>
      <c r="C36" s="61" t="s">
        <v>221</v>
      </c>
      <c r="D36" s="4"/>
      <c r="E36" s="55" t="s">
        <v>22</v>
      </c>
      <c r="F36" s="4" t="s">
        <v>22</v>
      </c>
      <c r="G36" s="77" t="s">
        <v>224</v>
      </c>
      <c r="H36" s="54">
        <v>34.200000000000003</v>
      </c>
      <c r="I36" s="11"/>
      <c r="J36" s="11"/>
      <c r="K36" s="11"/>
      <c r="L36" s="11"/>
      <c r="M36" s="11"/>
      <c r="N36" s="12">
        <f t="shared" si="4"/>
        <v>34.200000000000003</v>
      </c>
    </row>
    <row r="37" spans="2:15" x14ac:dyDescent="0.25">
      <c r="B37" s="93"/>
      <c r="C37" s="61" t="s">
        <v>222</v>
      </c>
      <c r="D37" s="4"/>
      <c r="E37" s="55" t="s">
        <v>22</v>
      </c>
      <c r="F37" s="4" t="s">
        <v>22</v>
      </c>
      <c r="G37" s="53">
        <v>42705</v>
      </c>
      <c r="H37" s="54"/>
      <c r="I37" s="11">
        <v>9</v>
      </c>
      <c r="J37" s="11"/>
      <c r="K37" s="11"/>
      <c r="L37" s="11"/>
      <c r="M37" s="11"/>
      <c r="N37" s="12">
        <f t="shared" si="4"/>
        <v>9</v>
      </c>
    </row>
    <row r="38" spans="2:15" x14ac:dyDescent="0.25">
      <c r="B38" s="93"/>
      <c r="C38" s="3" t="s">
        <v>26</v>
      </c>
      <c r="D38" s="4">
        <v>1</v>
      </c>
      <c r="E38" s="4" t="s">
        <v>27</v>
      </c>
      <c r="F38" s="4" t="s">
        <v>27</v>
      </c>
      <c r="G38" s="16">
        <v>42156</v>
      </c>
      <c r="H38" s="11">
        <v>12</v>
      </c>
      <c r="I38" s="11"/>
      <c r="J38" s="11"/>
      <c r="K38" s="11"/>
      <c r="L38" s="11"/>
      <c r="M38" s="11"/>
      <c r="N38" s="12">
        <f t="shared" si="4"/>
        <v>12</v>
      </c>
      <c r="O38" s="45"/>
    </row>
    <row r="39" spans="2:15" s="45" customFormat="1" x14ac:dyDescent="0.25">
      <c r="B39" s="93"/>
      <c r="C39" s="3" t="s">
        <v>30</v>
      </c>
      <c r="D39" s="18" t="s">
        <v>76</v>
      </c>
      <c r="E39" s="4" t="s">
        <v>28</v>
      </c>
      <c r="F39" s="4" t="s">
        <v>28</v>
      </c>
      <c r="G39" s="16">
        <v>42370</v>
      </c>
      <c r="H39" s="11"/>
      <c r="I39" s="11">
        <v>15</v>
      </c>
      <c r="J39" s="11"/>
      <c r="K39" s="11"/>
      <c r="L39" s="11"/>
      <c r="M39" s="11"/>
      <c r="N39" s="12">
        <f t="shared" si="4"/>
        <v>15</v>
      </c>
      <c r="O39" s="5"/>
    </row>
    <row r="40" spans="2:15" ht="13.5" customHeight="1" x14ac:dyDescent="0.25">
      <c r="B40" s="93"/>
      <c r="C40" s="3" t="s">
        <v>29</v>
      </c>
      <c r="D40" s="4">
        <v>1</v>
      </c>
      <c r="E40" s="4" t="s">
        <v>28</v>
      </c>
      <c r="F40" s="4" t="s">
        <v>28</v>
      </c>
      <c r="G40" s="16">
        <v>42614</v>
      </c>
      <c r="H40" s="11"/>
      <c r="I40" s="11">
        <v>30</v>
      </c>
      <c r="J40" s="11"/>
      <c r="K40" s="11"/>
      <c r="L40" s="11"/>
      <c r="M40" s="11"/>
      <c r="N40" s="12">
        <f t="shared" si="4"/>
        <v>30</v>
      </c>
    </row>
    <row r="41" spans="2:15" x14ac:dyDescent="0.25">
      <c r="B41" s="88" t="s">
        <v>64</v>
      </c>
      <c r="C41" s="88"/>
      <c r="D41" s="88"/>
      <c r="E41" s="88"/>
      <c r="F41" s="88"/>
      <c r="G41" s="88"/>
      <c r="H41" s="13">
        <f>SUM(H29:H40)</f>
        <v>271.40000000000003</v>
      </c>
      <c r="I41" s="13">
        <f t="shared" ref="I41:N41" si="5">SUM(I29:I40)</f>
        <v>105</v>
      </c>
      <c r="J41" s="13">
        <f t="shared" si="5"/>
        <v>184.8</v>
      </c>
      <c r="K41" s="13">
        <f t="shared" si="5"/>
        <v>0</v>
      </c>
      <c r="L41" s="13">
        <f t="shared" si="5"/>
        <v>0</v>
      </c>
      <c r="M41" s="13">
        <f t="shared" si="5"/>
        <v>0</v>
      </c>
      <c r="N41" s="13">
        <f t="shared" si="5"/>
        <v>561.20000000000005</v>
      </c>
    </row>
    <row r="42" spans="2:15" x14ac:dyDescent="0.25">
      <c r="B42" s="93" t="s">
        <v>54</v>
      </c>
      <c r="C42" s="3" t="s">
        <v>33</v>
      </c>
      <c r="D42" s="4" t="s">
        <v>75</v>
      </c>
      <c r="E42" s="4" t="s">
        <v>16</v>
      </c>
      <c r="F42" s="4" t="s">
        <v>16</v>
      </c>
      <c r="G42" s="16">
        <v>42217</v>
      </c>
      <c r="H42" s="11">
        <v>1.2</v>
      </c>
      <c r="I42" s="11"/>
      <c r="J42" s="11"/>
      <c r="K42" s="11"/>
      <c r="L42" s="11"/>
      <c r="M42" s="11"/>
      <c r="N42" s="12">
        <f t="shared" ref="N42:N44" si="6">SUM(H42:L42)</f>
        <v>1.2</v>
      </c>
      <c r="O42" s="6"/>
    </row>
    <row r="43" spans="2:15" s="6" customFormat="1" x14ac:dyDescent="0.25">
      <c r="B43" s="93"/>
      <c r="C43" s="3" t="s">
        <v>74</v>
      </c>
      <c r="D43" s="4">
        <v>1</v>
      </c>
      <c r="E43" s="4" t="s">
        <v>16</v>
      </c>
      <c r="F43" s="4" t="s">
        <v>16</v>
      </c>
      <c r="G43" s="16">
        <v>43556</v>
      </c>
      <c r="H43" s="11"/>
      <c r="I43" s="11"/>
      <c r="J43" s="11"/>
      <c r="K43" s="11"/>
      <c r="L43" s="11">
        <v>2.2000000000000002</v>
      </c>
      <c r="M43" s="11"/>
      <c r="N43" s="12">
        <f t="shared" si="6"/>
        <v>2.2000000000000002</v>
      </c>
      <c r="O43" s="5"/>
    </row>
    <row r="44" spans="2:15" x14ac:dyDescent="0.25">
      <c r="B44" s="88" t="s">
        <v>65</v>
      </c>
      <c r="C44" s="88"/>
      <c r="D44" s="88"/>
      <c r="E44" s="88"/>
      <c r="F44" s="88"/>
      <c r="G44" s="88"/>
      <c r="H44" s="13">
        <f>SUM(H42:H43)</f>
        <v>1.2</v>
      </c>
      <c r="I44" s="13">
        <f t="shared" ref="I44:L44" si="7">SUM(I42:I43)</f>
        <v>0</v>
      </c>
      <c r="J44" s="13">
        <f t="shared" si="7"/>
        <v>0</v>
      </c>
      <c r="K44" s="13">
        <f t="shared" si="7"/>
        <v>0</v>
      </c>
      <c r="L44" s="13">
        <f t="shared" si="7"/>
        <v>2.2000000000000002</v>
      </c>
      <c r="M44" s="13"/>
      <c r="N44" s="13">
        <f t="shared" si="6"/>
        <v>3.4000000000000004</v>
      </c>
    </row>
    <row r="45" spans="2:15" x14ac:dyDescent="0.25">
      <c r="B45" s="93" t="s">
        <v>55</v>
      </c>
      <c r="C45" s="3" t="s">
        <v>34</v>
      </c>
      <c r="D45" s="4" t="s">
        <v>73</v>
      </c>
      <c r="E45" s="4" t="s">
        <v>3</v>
      </c>
      <c r="F45" s="4" t="s">
        <v>204</v>
      </c>
      <c r="G45" s="16">
        <v>42614</v>
      </c>
      <c r="H45" s="11"/>
      <c r="I45" s="11">
        <v>35</v>
      </c>
      <c r="J45" s="11"/>
      <c r="K45" s="11"/>
      <c r="L45" s="11"/>
      <c r="M45" s="11"/>
      <c r="N45" s="12">
        <f>SUM(H45:M45)</f>
        <v>35</v>
      </c>
      <c r="O45" s="6"/>
    </row>
    <row r="46" spans="2:15" s="6" customFormat="1" x14ac:dyDescent="0.25">
      <c r="B46" s="93"/>
      <c r="C46" s="3" t="s">
        <v>35</v>
      </c>
      <c r="D46" s="4">
        <v>1</v>
      </c>
      <c r="E46" s="4" t="s">
        <v>22</v>
      </c>
      <c r="F46" s="4" t="s">
        <v>22</v>
      </c>
      <c r="G46" s="16">
        <v>42430</v>
      </c>
      <c r="H46" s="11"/>
      <c r="I46" s="11">
        <v>8</v>
      </c>
      <c r="J46" s="11"/>
      <c r="K46" s="11"/>
      <c r="L46" s="11"/>
      <c r="M46" s="11"/>
      <c r="N46" s="12">
        <f t="shared" ref="N46:N48" si="8">SUM(H46:M46)</f>
        <v>8</v>
      </c>
      <c r="O46" s="5"/>
    </row>
    <row r="47" spans="2:15" x14ac:dyDescent="0.25">
      <c r="B47" s="93"/>
      <c r="C47" s="3" t="s">
        <v>36</v>
      </c>
      <c r="D47" s="4">
        <v>1</v>
      </c>
      <c r="E47" s="4" t="s">
        <v>28</v>
      </c>
      <c r="F47" s="4" t="s">
        <v>28</v>
      </c>
      <c r="G47" s="16">
        <v>42370</v>
      </c>
      <c r="H47" s="11"/>
      <c r="I47" s="11">
        <v>3.2</v>
      </c>
      <c r="J47" s="11"/>
      <c r="K47" s="11"/>
      <c r="L47" s="11"/>
      <c r="M47" s="11"/>
      <c r="N47" s="12">
        <f t="shared" si="8"/>
        <v>3.2</v>
      </c>
    </row>
    <row r="48" spans="2:15" s="46" customFormat="1" x14ac:dyDescent="0.25">
      <c r="B48" s="93"/>
      <c r="C48" s="3" t="s">
        <v>37</v>
      </c>
      <c r="D48" s="4">
        <v>1</v>
      </c>
      <c r="E48" s="4" t="s">
        <v>16</v>
      </c>
      <c r="F48" s="4" t="s">
        <v>16</v>
      </c>
      <c r="G48" s="16">
        <v>43009</v>
      </c>
      <c r="H48" s="11"/>
      <c r="I48" s="11"/>
      <c r="J48" s="11">
        <v>34</v>
      </c>
      <c r="K48" s="11"/>
      <c r="L48" s="11"/>
      <c r="M48" s="11"/>
      <c r="N48" s="12">
        <f t="shared" si="8"/>
        <v>34</v>
      </c>
    </row>
    <row r="49" spans="2:15" x14ac:dyDescent="0.25">
      <c r="B49" s="88" t="s">
        <v>66</v>
      </c>
      <c r="C49" s="88"/>
      <c r="D49" s="88"/>
      <c r="E49" s="88"/>
      <c r="F49" s="88"/>
      <c r="G49" s="88"/>
      <c r="H49" s="13">
        <f>SUM(H45:H48)</f>
        <v>0</v>
      </c>
      <c r="I49" s="13">
        <f t="shared" ref="I49:N49" si="9">SUM(I45:I48)</f>
        <v>46.2</v>
      </c>
      <c r="J49" s="13">
        <f t="shared" si="9"/>
        <v>34</v>
      </c>
      <c r="K49" s="13">
        <f t="shared" si="9"/>
        <v>0</v>
      </c>
      <c r="L49" s="13">
        <f t="shared" si="9"/>
        <v>0</v>
      </c>
      <c r="M49" s="13">
        <f t="shared" si="9"/>
        <v>0</v>
      </c>
      <c r="N49" s="13">
        <f t="shared" si="9"/>
        <v>80.2</v>
      </c>
      <c r="O49" s="52"/>
    </row>
    <row r="50" spans="2:15" x14ac:dyDescent="0.25">
      <c r="B50" s="10" t="s">
        <v>71</v>
      </c>
      <c r="C50" s="3" t="s">
        <v>41</v>
      </c>
      <c r="D50" s="4">
        <v>1</v>
      </c>
      <c r="E50" s="4" t="s">
        <v>11</v>
      </c>
      <c r="F50" s="4" t="s">
        <v>207</v>
      </c>
      <c r="G50" s="16">
        <v>42278</v>
      </c>
      <c r="H50" s="11">
        <v>2.8</v>
      </c>
      <c r="I50" s="11"/>
      <c r="J50" s="11"/>
      <c r="K50" s="11"/>
      <c r="L50" s="11"/>
      <c r="M50" s="11"/>
      <c r="N50" s="12">
        <f>SUM(H50:M50)</f>
        <v>2.8</v>
      </c>
      <c r="O50" s="6"/>
    </row>
    <row r="51" spans="2:15" s="6" customFormat="1" x14ac:dyDescent="0.25">
      <c r="B51" s="88" t="s">
        <v>72</v>
      </c>
      <c r="C51" s="88"/>
      <c r="D51" s="88"/>
      <c r="E51" s="88"/>
      <c r="F51" s="88"/>
      <c r="G51" s="88"/>
      <c r="H51" s="13">
        <f>SUM(H50)</f>
        <v>2.8</v>
      </c>
      <c r="I51" s="13">
        <f t="shared" ref="I51:N51" si="10">SUM(I50)</f>
        <v>0</v>
      </c>
      <c r="J51" s="13">
        <f t="shared" si="10"/>
        <v>0</v>
      </c>
      <c r="K51" s="13">
        <f t="shared" si="10"/>
        <v>0</v>
      </c>
      <c r="L51" s="13">
        <f t="shared" si="10"/>
        <v>0</v>
      </c>
      <c r="M51" s="13">
        <f t="shared" si="10"/>
        <v>0</v>
      </c>
      <c r="N51" s="13">
        <f t="shared" si="10"/>
        <v>2.8</v>
      </c>
      <c r="O51" s="5"/>
    </row>
    <row r="52" spans="2:15" x14ac:dyDescent="0.25">
      <c r="B52" s="88" t="s">
        <v>144</v>
      </c>
      <c r="C52" s="88"/>
      <c r="D52" s="88"/>
      <c r="E52" s="88"/>
      <c r="F52" s="88"/>
      <c r="G52" s="88"/>
      <c r="H52" s="13">
        <f t="shared" ref="H52:N52" si="11">SUM(H11,H28,H41,H44,H49,H51)</f>
        <v>282.90000000000003</v>
      </c>
      <c r="I52" s="13">
        <f t="shared" si="11"/>
        <v>159.9</v>
      </c>
      <c r="J52" s="13">
        <f t="shared" si="11"/>
        <v>892.8</v>
      </c>
      <c r="K52" s="13">
        <f t="shared" si="11"/>
        <v>210.93299999999999</v>
      </c>
      <c r="L52" s="13">
        <f t="shared" si="11"/>
        <v>338.2</v>
      </c>
      <c r="M52" s="13">
        <f t="shared" si="11"/>
        <v>66</v>
      </c>
      <c r="N52" s="13">
        <f t="shared" si="11"/>
        <v>1950.7330000000002</v>
      </c>
      <c r="O52" s="6"/>
    </row>
    <row r="53" spans="2:15" s="57" customFormat="1" x14ac:dyDescent="0.25">
      <c r="B53" s="75"/>
      <c r="C53" s="69"/>
      <c r="D53" s="69"/>
      <c r="E53" s="69"/>
      <c r="F53" s="69"/>
      <c r="G53" s="69"/>
      <c r="H53" s="70"/>
      <c r="I53" s="70"/>
      <c r="J53" s="70"/>
      <c r="K53" s="70"/>
      <c r="L53" s="70"/>
      <c r="M53" s="70"/>
      <c r="N53" s="76"/>
      <c r="O53" s="6"/>
    </row>
    <row r="54" spans="2:15" s="6" customFormat="1" ht="18.75" x14ac:dyDescent="0.3">
      <c r="B54" s="95" t="s">
        <v>80</v>
      </c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7"/>
      <c r="O54" s="5"/>
    </row>
    <row r="55" spans="2:15" ht="30" x14ac:dyDescent="0.25">
      <c r="B55" s="1" t="s">
        <v>49</v>
      </c>
      <c r="C55" s="1" t="s">
        <v>0</v>
      </c>
      <c r="D55" s="1" t="s">
        <v>42</v>
      </c>
      <c r="E55" s="1" t="s">
        <v>1</v>
      </c>
      <c r="F55" s="1" t="s">
        <v>47</v>
      </c>
      <c r="G55" s="1" t="s">
        <v>87</v>
      </c>
      <c r="H55" s="1" t="s">
        <v>43</v>
      </c>
      <c r="I55" s="1" t="s">
        <v>44</v>
      </c>
      <c r="J55" s="1" t="s">
        <v>45</v>
      </c>
      <c r="K55" s="1" t="s">
        <v>46</v>
      </c>
      <c r="L55" s="1" t="s">
        <v>60</v>
      </c>
      <c r="M55" s="1" t="s">
        <v>158</v>
      </c>
      <c r="N55" s="2" t="s">
        <v>157</v>
      </c>
    </row>
    <row r="56" spans="2:15" ht="15" customHeight="1" x14ac:dyDescent="0.25">
      <c r="B56" s="89" t="s">
        <v>200</v>
      </c>
      <c r="C56" s="3" t="s">
        <v>86</v>
      </c>
      <c r="D56" s="17" t="s">
        <v>92</v>
      </c>
      <c r="E56" s="4" t="s">
        <v>22</v>
      </c>
      <c r="F56" s="4" t="s">
        <v>208</v>
      </c>
      <c r="G56" s="19">
        <v>2015</v>
      </c>
      <c r="H56" s="11">
        <v>8</v>
      </c>
      <c r="I56" s="11"/>
      <c r="J56" s="11"/>
      <c r="K56" s="11"/>
      <c r="L56" s="11"/>
      <c r="M56" s="11"/>
      <c r="N56" s="12">
        <f>SUM(H56:M56)</f>
        <v>8</v>
      </c>
    </row>
    <row r="57" spans="2:15" ht="15" customHeight="1" x14ac:dyDescent="0.25">
      <c r="B57" s="91"/>
      <c r="C57" s="3" t="s">
        <v>85</v>
      </c>
      <c r="D57" s="4" t="s">
        <v>93</v>
      </c>
      <c r="E57" s="4" t="s">
        <v>22</v>
      </c>
      <c r="F57" s="4" t="s">
        <v>208</v>
      </c>
      <c r="G57" s="16">
        <v>42887</v>
      </c>
      <c r="H57" s="11"/>
      <c r="I57" s="11"/>
      <c r="J57" s="11">
        <v>2.0760000000000001</v>
      </c>
      <c r="K57" s="11"/>
      <c r="L57" s="11"/>
      <c r="M57" s="11"/>
      <c r="N57" s="12">
        <f t="shared" ref="N57:N59" si="12">SUM(H57:M57)</f>
        <v>2.0760000000000001</v>
      </c>
    </row>
    <row r="58" spans="2:15" ht="15" customHeight="1" x14ac:dyDescent="0.25">
      <c r="B58" s="91"/>
      <c r="C58" s="3" t="s">
        <v>94</v>
      </c>
      <c r="D58" s="17" t="s">
        <v>92</v>
      </c>
      <c r="E58" s="4" t="s">
        <v>3</v>
      </c>
      <c r="F58" s="4" t="s">
        <v>28</v>
      </c>
      <c r="G58" s="16">
        <v>42887</v>
      </c>
      <c r="H58" s="11"/>
      <c r="I58" s="11"/>
      <c r="J58" s="11">
        <v>9.4789999999999992</v>
      </c>
      <c r="K58" s="11"/>
      <c r="L58" s="11"/>
      <c r="M58" s="11"/>
      <c r="N58" s="12">
        <f t="shared" si="12"/>
        <v>9.4789999999999992</v>
      </c>
    </row>
    <row r="59" spans="2:15" ht="15" customHeight="1" x14ac:dyDescent="0.25">
      <c r="B59" s="90"/>
      <c r="C59" s="61" t="s">
        <v>223</v>
      </c>
      <c r="D59" s="3">
        <v>1</v>
      </c>
      <c r="E59" s="4" t="s">
        <v>3</v>
      </c>
      <c r="F59" s="3" t="s">
        <v>156</v>
      </c>
      <c r="G59" s="15">
        <v>43952</v>
      </c>
      <c r="H59" s="11"/>
      <c r="I59" s="11"/>
      <c r="J59" s="11"/>
      <c r="K59" s="11"/>
      <c r="L59" s="11"/>
      <c r="M59" s="11">
        <v>84</v>
      </c>
      <c r="N59" s="12">
        <f t="shared" si="12"/>
        <v>84</v>
      </c>
    </row>
    <row r="60" spans="2:15" x14ac:dyDescent="0.25">
      <c r="B60" s="88" t="s">
        <v>62</v>
      </c>
      <c r="C60" s="88"/>
      <c r="D60" s="88"/>
      <c r="E60" s="88"/>
      <c r="F60" s="88"/>
      <c r="G60" s="88"/>
      <c r="H60" s="13">
        <f>SUM(H56:H59)</f>
        <v>8</v>
      </c>
      <c r="I60" s="13">
        <f t="shared" ref="I60:N60" si="13">SUM(I56:I59)</f>
        <v>0</v>
      </c>
      <c r="J60" s="13">
        <f t="shared" si="13"/>
        <v>11.555</v>
      </c>
      <c r="K60" s="13">
        <f t="shared" si="13"/>
        <v>0</v>
      </c>
      <c r="L60" s="13">
        <f t="shared" si="13"/>
        <v>0</v>
      </c>
      <c r="M60" s="13">
        <f t="shared" si="13"/>
        <v>84</v>
      </c>
      <c r="N60" s="13">
        <f t="shared" si="13"/>
        <v>103.55500000000001</v>
      </c>
      <c r="O60" s="7">
        <f>SUM(N56:N59)</f>
        <v>103.55500000000001</v>
      </c>
    </row>
    <row r="61" spans="2:15" s="6" customFormat="1" x14ac:dyDescent="0.25">
      <c r="B61" s="14" t="s">
        <v>82</v>
      </c>
      <c r="C61" s="3" t="s">
        <v>95</v>
      </c>
      <c r="D61" s="4" t="s">
        <v>96</v>
      </c>
      <c r="E61" s="4" t="s">
        <v>3</v>
      </c>
      <c r="F61" s="4" t="s">
        <v>28</v>
      </c>
      <c r="G61" s="16">
        <v>42887</v>
      </c>
      <c r="H61" s="11"/>
      <c r="I61" s="11"/>
      <c r="J61" s="11">
        <v>1099.5</v>
      </c>
      <c r="K61" s="11"/>
      <c r="L61" s="11"/>
      <c r="M61" s="11"/>
      <c r="N61" s="12">
        <f>SUM(H61:M61)</f>
        <v>1099.5</v>
      </c>
      <c r="O61" s="5"/>
    </row>
    <row r="62" spans="2:15" x14ac:dyDescent="0.25">
      <c r="B62" s="88" t="s">
        <v>89</v>
      </c>
      <c r="C62" s="88"/>
      <c r="D62" s="88"/>
      <c r="E62" s="88"/>
      <c r="F62" s="88"/>
      <c r="G62" s="88"/>
      <c r="H62" s="13">
        <f>SUM(H61:H61)</f>
        <v>0</v>
      </c>
      <c r="I62" s="13">
        <f t="shared" ref="I62:N62" si="14">SUM(I61:I61)</f>
        <v>0</v>
      </c>
      <c r="J62" s="13">
        <f t="shared" si="14"/>
        <v>1099.5</v>
      </c>
      <c r="K62" s="13">
        <f t="shared" si="14"/>
        <v>0</v>
      </c>
      <c r="L62" s="13">
        <f t="shared" si="14"/>
        <v>0</v>
      </c>
      <c r="M62" s="13">
        <f t="shared" si="14"/>
        <v>0</v>
      </c>
      <c r="N62" s="13">
        <f t="shared" si="14"/>
        <v>1099.5</v>
      </c>
      <c r="O62" s="6"/>
    </row>
    <row r="63" spans="2:15" x14ac:dyDescent="0.25">
      <c r="B63" s="86" t="s">
        <v>195</v>
      </c>
      <c r="C63" s="3" t="s">
        <v>97</v>
      </c>
      <c r="D63" s="4">
        <v>4</v>
      </c>
      <c r="E63" s="4" t="s">
        <v>3</v>
      </c>
      <c r="F63" s="4" t="s">
        <v>28</v>
      </c>
      <c r="G63" s="16">
        <v>42887</v>
      </c>
      <c r="H63" s="11"/>
      <c r="I63" s="11"/>
      <c r="J63" s="11">
        <v>435</v>
      </c>
      <c r="K63" s="11"/>
      <c r="L63" s="11"/>
      <c r="M63" s="11"/>
      <c r="N63" s="12">
        <f>SUM(H63:M63)</f>
        <v>435</v>
      </c>
    </row>
    <row r="64" spans="2:15" x14ac:dyDescent="0.25">
      <c r="B64" s="88" t="s">
        <v>90</v>
      </c>
      <c r="C64" s="88"/>
      <c r="D64" s="88"/>
      <c r="E64" s="88"/>
      <c r="F64" s="88"/>
      <c r="G64" s="88"/>
      <c r="H64" s="13">
        <f t="shared" ref="H64:N64" si="15">SUM(H63:H63)</f>
        <v>0</v>
      </c>
      <c r="I64" s="13">
        <f t="shared" si="15"/>
        <v>0</v>
      </c>
      <c r="J64" s="13">
        <f t="shared" si="15"/>
        <v>435</v>
      </c>
      <c r="K64" s="13">
        <f t="shared" si="15"/>
        <v>0</v>
      </c>
      <c r="L64" s="13">
        <f t="shared" si="15"/>
        <v>0</v>
      </c>
      <c r="M64" s="13">
        <f t="shared" si="15"/>
        <v>0</v>
      </c>
      <c r="N64" s="13">
        <f t="shared" si="15"/>
        <v>435</v>
      </c>
      <c r="O64" s="6"/>
    </row>
    <row r="65" spans="2:15" s="6" customFormat="1" x14ac:dyDescent="0.25">
      <c r="B65" s="14" t="s">
        <v>81</v>
      </c>
      <c r="C65" s="3" t="s">
        <v>101</v>
      </c>
      <c r="D65" s="4">
        <v>1</v>
      </c>
      <c r="E65" s="4" t="s">
        <v>3</v>
      </c>
      <c r="F65" s="4" t="s">
        <v>205</v>
      </c>
      <c r="G65" s="16">
        <v>43617</v>
      </c>
      <c r="H65" s="11"/>
      <c r="I65" s="11"/>
      <c r="J65" s="11"/>
      <c r="K65" s="11"/>
      <c r="L65" s="11">
        <v>684.74599999999998</v>
      </c>
      <c r="M65" s="11"/>
      <c r="N65" s="12">
        <f>SUM(H65:M65)</f>
        <v>684.74599999999998</v>
      </c>
      <c r="O65" s="5"/>
    </row>
    <row r="66" spans="2:15" x14ac:dyDescent="0.25">
      <c r="B66" s="88" t="s">
        <v>100</v>
      </c>
      <c r="C66" s="88"/>
      <c r="D66" s="88"/>
      <c r="E66" s="88"/>
      <c r="F66" s="88"/>
      <c r="G66" s="88"/>
      <c r="H66" s="13">
        <f>SUM(H65:H65)</f>
        <v>0</v>
      </c>
      <c r="I66" s="13">
        <f t="shared" ref="I66:M66" si="16">SUM(I65:I65)</f>
        <v>0</v>
      </c>
      <c r="J66" s="13">
        <f t="shared" si="16"/>
        <v>0</v>
      </c>
      <c r="K66" s="13">
        <f t="shared" si="16"/>
        <v>0</v>
      </c>
      <c r="L66" s="13">
        <f t="shared" si="16"/>
        <v>684.74599999999998</v>
      </c>
      <c r="M66" s="13">
        <f t="shared" si="16"/>
        <v>0</v>
      </c>
      <c r="N66" s="13">
        <f>SUM(H66:M66)</f>
        <v>684.74599999999998</v>
      </c>
      <c r="O66" s="6"/>
    </row>
    <row r="67" spans="2:15" s="6" customFormat="1" x14ac:dyDescent="0.25">
      <c r="B67" s="88" t="s">
        <v>145</v>
      </c>
      <c r="C67" s="88"/>
      <c r="D67" s="88"/>
      <c r="E67" s="88"/>
      <c r="F67" s="88"/>
      <c r="G67" s="88"/>
      <c r="H67" s="13">
        <f t="shared" ref="H67:M67" si="17">SUM(H60,H62,H64,H66)</f>
        <v>8</v>
      </c>
      <c r="I67" s="13">
        <f t="shared" si="17"/>
        <v>0</v>
      </c>
      <c r="J67" s="13">
        <f t="shared" si="17"/>
        <v>1546.0550000000001</v>
      </c>
      <c r="K67" s="13">
        <f t="shared" si="17"/>
        <v>0</v>
      </c>
      <c r="L67" s="13">
        <f t="shared" si="17"/>
        <v>684.74599999999998</v>
      </c>
      <c r="M67" s="13">
        <f t="shared" si="17"/>
        <v>84</v>
      </c>
      <c r="N67" s="13">
        <f>SUM(H67:M67)</f>
        <v>2322.8009999999999</v>
      </c>
      <c r="O67" s="5"/>
    </row>
    <row r="69" spans="2:15" ht="12.75" customHeight="1" x14ac:dyDescent="0.25">
      <c r="B69" s="94"/>
      <c r="C69" s="94"/>
      <c r="D69" s="94"/>
      <c r="E69" s="94"/>
      <c r="F69" s="94"/>
      <c r="G69" s="94"/>
      <c r="H69" s="94"/>
      <c r="I69" s="94"/>
    </row>
    <row r="70" spans="2:15" x14ac:dyDescent="0.25">
      <c r="B70" s="94"/>
      <c r="C70" s="94"/>
      <c r="D70" s="94"/>
      <c r="E70" s="94"/>
      <c r="F70" s="94"/>
      <c r="G70" s="94"/>
      <c r="H70" s="94"/>
      <c r="I70" s="94"/>
    </row>
    <row r="71" spans="2:15" x14ac:dyDescent="0.25">
      <c r="B71" s="94"/>
      <c r="C71" s="94"/>
      <c r="D71" s="94"/>
      <c r="E71" s="94"/>
      <c r="F71" s="94"/>
      <c r="G71" s="94"/>
      <c r="H71" s="94"/>
    </row>
  </sheetData>
  <mergeCells count="23">
    <mergeCell ref="B64:G64"/>
    <mergeCell ref="B66:G66"/>
    <mergeCell ref="B7:B10"/>
    <mergeCell ref="B12:B27"/>
    <mergeCell ref="B56:B59"/>
    <mergeCell ref="B60:G60"/>
    <mergeCell ref="B62:G62"/>
    <mergeCell ref="B71:H71"/>
    <mergeCell ref="B5:N5"/>
    <mergeCell ref="B44:G44"/>
    <mergeCell ref="B49:G49"/>
    <mergeCell ref="B52:G52"/>
    <mergeCell ref="B51:G51"/>
    <mergeCell ref="B45:B48"/>
    <mergeCell ref="B42:B43"/>
    <mergeCell ref="B11:G11"/>
    <mergeCell ref="B28:G28"/>
    <mergeCell ref="B54:N54"/>
    <mergeCell ref="B70:I70"/>
    <mergeCell ref="B41:G41"/>
    <mergeCell ref="B29:B40"/>
    <mergeCell ref="B67:G67"/>
    <mergeCell ref="B69:I69"/>
  </mergeCells>
  <pageMargins left="0.7" right="0.7" top="0.75" bottom="0.75" header="0.3" footer="0.3"/>
  <pageSetup orientation="portrait" r:id="rId1"/>
  <ignoredErrors>
    <ignoredError sqref="N7:N10 N34:N48 N50 N29:N33 N56:N59 N61 N65 N12:N27" formulaRange="1"/>
    <ignoredError sqref="N49 N28 N60 N62:N63 N64 N11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2:H38"/>
  <sheetViews>
    <sheetView topLeftCell="A4" workbookViewId="0">
      <selection activeCell="C28" sqref="C28"/>
    </sheetView>
  </sheetViews>
  <sheetFormatPr defaultColWidth="9.140625" defaultRowHeight="15" x14ac:dyDescent="0.25"/>
  <cols>
    <col min="1" max="1" width="2.5703125" style="30" customWidth="1"/>
    <col min="2" max="2" width="10.7109375" style="30" bestFit="1" customWidth="1"/>
    <col min="3" max="3" width="25.42578125" style="30" customWidth="1"/>
    <col min="4" max="4" width="28.5703125" style="31" customWidth="1"/>
    <col min="5" max="5" width="10.42578125" style="30" customWidth="1"/>
    <col min="6" max="7" width="9.140625" style="30" customWidth="1"/>
    <col min="8" max="16384" width="9.140625" style="30"/>
  </cols>
  <sheetData>
    <row r="2" spans="2:5" ht="21" x14ac:dyDescent="0.35">
      <c r="B2" s="26" t="s">
        <v>148</v>
      </c>
    </row>
    <row r="3" spans="2:5" x14ac:dyDescent="0.25">
      <c r="B3" s="29">
        <v>42328</v>
      </c>
      <c r="C3" s="29"/>
    </row>
    <row r="5" spans="2:5" s="32" customFormat="1" ht="30" x14ac:dyDescent="0.25">
      <c r="B5" s="20" t="s">
        <v>106</v>
      </c>
      <c r="C5" s="20" t="s">
        <v>113</v>
      </c>
      <c r="D5" s="20" t="s">
        <v>114</v>
      </c>
      <c r="E5" s="21" t="s">
        <v>135</v>
      </c>
    </row>
    <row r="6" spans="2:5" ht="30" x14ac:dyDescent="0.25">
      <c r="B6" s="33" t="s">
        <v>112</v>
      </c>
      <c r="C6" s="34" t="s">
        <v>126</v>
      </c>
      <c r="D6" s="34" t="s">
        <v>127</v>
      </c>
      <c r="E6" s="36" t="s">
        <v>133</v>
      </c>
    </row>
    <row r="7" spans="2:5" ht="30" x14ac:dyDescent="0.25">
      <c r="B7" s="33" t="s">
        <v>112</v>
      </c>
      <c r="C7" s="34" t="s">
        <v>128</v>
      </c>
      <c r="D7" s="34" t="s">
        <v>129</v>
      </c>
      <c r="E7" s="36" t="s">
        <v>134</v>
      </c>
    </row>
    <row r="8" spans="2:5" ht="30" hidden="1" x14ac:dyDescent="0.25">
      <c r="B8" s="33" t="s">
        <v>112</v>
      </c>
      <c r="C8" s="34" t="s">
        <v>108</v>
      </c>
      <c r="D8" s="34" t="s">
        <v>115</v>
      </c>
      <c r="E8" s="37"/>
    </row>
    <row r="9" spans="2:5" ht="30" hidden="1" x14ac:dyDescent="0.25">
      <c r="B9" s="33" t="s">
        <v>112</v>
      </c>
      <c r="C9" s="34" t="s">
        <v>109</v>
      </c>
      <c r="D9" s="34" t="s">
        <v>116</v>
      </c>
      <c r="E9" s="36"/>
    </row>
    <row r="10" spans="2:5" hidden="1" x14ac:dyDescent="0.25">
      <c r="B10" s="33" t="s">
        <v>112</v>
      </c>
      <c r="C10" s="34" t="s">
        <v>110</v>
      </c>
      <c r="D10" s="34" t="s">
        <v>117</v>
      </c>
      <c r="E10" s="36"/>
    </row>
    <row r="11" spans="2:5" hidden="1" x14ac:dyDescent="0.25">
      <c r="B11" s="33" t="s">
        <v>112</v>
      </c>
      <c r="C11" s="34" t="s">
        <v>111</v>
      </c>
      <c r="D11" s="34" t="s">
        <v>118</v>
      </c>
      <c r="E11" s="36"/>
    </row>
    <row r="12" spans="2:5" ht="30" x14ac:dyDescent="0.25">
      <c r="B12" s="33" t="s">
        <v>112</v>
      </c>
      <c r="C12" s="56" t="s">
        <v>225</v>
      </c>
      <c r="D12" s="56" t="s">
        <v>160</v>
      </c>
      <c r="E12" s="50" t="s">
        <v>161</v>
      </c>
    </row>
    <row r="13" spans="2:5" x14ac:dyDescent="0.25">
      <c r="B13" s="38" t="s">
        <v>107</v>
      </c>
      <c r="C13" s="23" t="s">
        <v>102</v>
      </c>
      <c r="D13" s="24" t="s">
        <v>130</v>
      </c>
      <c r="E13" s="37">
        <v>2016</v>
      </c>
    </row>
    <row r="14" spans="2:5" x14ac:dyDescent="0.25">
      <c r="B14" s="38" t="s">
        <v>107</v>
      </c>
      <c r="C14" s="23" t="s">
        <v>103</v>
      </c>
      <c r="D14" s="24" t="s">
        <v>131</v>
      </c>
      <c r="E14" s="37">
        <v>2018</v>
      </c>
    </row>
    <row r="15" spans="2:5" ht="30" x14ac:dyDescent="0.25">
      <c r="B15" s="38" t="s">
        <v>107</v>
      </c>
      <c r="C15" s="23" t="s">
        <v>104</v>
      </c>
      <c r="D15" s="24" t="s">
        <v>132</v>
      </c>
      <c r="E15" s="36">
        <v>2015</v>
      </c>
    </row>
    <row r="16" spans="2:5" x14ac:dyDescent="0.25">
      <c r="B16" s="38" t="s">
        <v>107</v>
      </c>
      <c r="C16" s="23" t="s">
        <v>105</v>
      </c>
      <c r="D16" s="24" t="s">
        <v>132</v>
      </c>
      <c r="E16" s="36">
        <v>2016</v>
      </c>
    </row>
    <row r="17" spans="2:8" x14ac:dyDescent="0.25">
      <c r="B17" s="33" t="s">
        <v>120</v>
      </c>
      <c r="C17" s="23" t="s">
        <v>137</v>
      </c>
      <c r="D17" s="24" t="s">
        <v>136</v>
      </c>
      <c r="E17" s="36">
        <v>2016</v>
      </c>
    </row>
    <row r="18" spans="2:8" ht="30" x14ac:dyDescent="0.25">
      <c r="B18" s="33" t="s">
        <v>120</v>
      </c>
      <c r="C18" s="23" t="s">
        <v>138</v>
      </c>
      <c r="D18" s="24" t="s">
        <v>140</v>
      </c>
      <c r="E18" s="36">
        <v>2016</v>
      </c>
    </row>
    <row r="19" spans="2:8" ht="30" x14ac:dyDescent="0.25">
      <c r="B19" s="33" t="s">
        <v>120</v>
      </c>
      <c r="C19" s="23" t="s">
        <v>139</v>
      </c>
      <c r="D19" s="24" t="s">
        <v>136</v>
      </c>
      <c r="E19" s="36">
        <v>2016</v>
      </c>
    </row>
    <row r="20" spans="2:8" s="39" customFormat="1" ht="30" hidden="1" x14ac:dyDescent="0.25">
      <c r="B20" s="33" t="s">
        <v>120</v>
      </c>
      <c r="C20" s="40" t="s">
        <v>122</v>
      </c>
      <c r="D20" s="22" t="s">
        <v>119</v>
      </c>
      <c r="E20" s="37"/>
    </row>
    <row r="21" spans="2:8" hidden="1" x14ac:dyDescent="0.25">
      <c r="B21" s="33" t="s">
        <v>120</v>
      </c>
      <c r="C21" s="40" t="s">
        <v>123</v>
      </c>
      <c r="D21" s="38" t="s">
        <v>121</v>
      </c>
      <c r="E21" s="37"/>
    </row>
    <row r="22" spans="2:8" ht="30" hidden="1" x14ac:dyDescent="0.25">
      <c r="B22" s="33" t="s">
        <v>120</v>
      </c>
      <c r="C22" s="40" t="s">
        <v>124</v>
      </c>
      <c r="D22" s="41" t="s">
        <v>125</v>
      </c>
      <c r="E22" s="37"/>
    </row>
    <row r="24" spans="2:8" x14ac:dyDescent="0.25">
      <c r="B24" s="28"/>
    </row>
    <row r="28" spans="2:8" x14ac:dyDescent="0.25">
      <c r="H28" s="5"/>
    </row>
    <row r="29" spans="2:8" x14ac:dyDescent="0.25">
      <c r="H29" s="42"/>
    </row>
    <row r="30" spans="2:8" ht="15" customHeight="1" x14ac:dyDescent="0.25">
      <c r="H30" s="42"/>
    </row>
    <row r="31" spans="2:8" x14ac:dyDescent="0.25">
      <c r="H31" s="42"/>
    </row>
    <row r="32" spans="2:8" x14ac:dyDescent="0.25">
      <c r="H32" s="42"/>
    </row>
    <row r="33" spans="8:8" x14ac:dyDescent="0.25">
      <c r="H33" s="42"/>
    </row>
    <row r="34" spans="8:8" x14ac:dyDescent="0.25">
      <c r="H34" s="42"/>
    </row>
    <row r="35" spans="8:8" x14ac:dyDescent="0.25">
      <c r="H35" s="42"/>
    </row>
    <row r="36" spans="8:8" x14ac:dyDescent="0.25">
      <c r="H36" s="42"/>
    </row>
    <row r="37" spans="8:8" x14ac:dyDescent="0.25">
      <c r="H37" s="42"/>
    </row>
    <row r="38" spans="8:8" x14ac:dyDescent="0.25">
      <c r="H38" s="4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NYISO</vt:lpstr>
      <vt:lpstr>RGGI PJM</vt:lpstr>
      <vt:lpstr>ISO-NE</vt:lpstr>
      <vt:lpstr>Transmission Projects</vt:lpstr>
    </vt:vector>
  </TitlesOfParts>
  <Company>Windows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Geschiere, Aaron</dc:creator>
  <cp:lastModifiedBy>RGGI-NV</cp:lastModifiedBy>
  <dcterms:created xsi:type="dcterms:W3CDTF">2015-10-28T17:01:13Z</dcterms:created>
  <dcterms:modified xsi:type="dcterms:W3CDTF">2015-11-20T19:22:27Z</dcterms:modified>
</cp:coreProperties>
</file>